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5480" windowHeight="5520" activeTab="0"/>
  </bookViews>
  <sheets>
    <sheet name="Etapa" sheetId="1" r:id="rId1"/>
  </sheets>
  <definedNames>
    <definedName name="_xlnm.Print_Area" localSheetId="0">'Etapa'!$A$10:$I$76</definedName>
  </definedNames>
  <calcPr fullCalcOnLoad="1"/>
</workbook>
</file>

<file path=xl/sharedStrings.xml><?xml version="1.0" encoding="utf-8"?>
<sst xmlns="http://schemas.openxmlformats.org/spreadsheetml/2006/main" count="82" uniqueCount="82">
  <si>
    <t>Entrada de datos</t>
  </si>
  <si>
    <t>Valores</t>
  </si>
  <si>
    <t>Kilómetros totales de etapa</t>
  </si>
  <si>
    <t>Velocidad media más baja</t>
  </si>
  <si>
    <t>2ª velocidad</t>
  </si>
  <si>
    <t>3ª velocidad</t>
  </si>
  <si>
    <t>Hora de salida prevista en horario intermedio</t>
  </si>
  <si>
    <t>Hora de llegada prevista en horario intermedio</t>
  </si>
  <si>
    <t>HORARIO PREVISTO</t>
  </si>
  <si>
    <t>ALT.</t>
  </si>
  <si>
    <t>ITINERARIO</t>
  </si>
  <si>
    <t>km/h</t>
  </si>
  <si>
    <t>1 velocidad</t>
  </si>
  <si>
    <t>2 velocidad</t>
  </si>
  <si>
    <t>3 velocidad</t>
  </si>
  <si>
    <t>Medida</t>
  </si>
  <si>
    <t>m/km</t>
  </si>
  <si>
    <t>Por rec</t>
  </si>
  <si>
    <t>Min</t>
  </si>
  <si>
    <t>Calculos velocidad 1</t>
  </si>
  <si>
    <t>Calculos velocidad 2</t>
  </si>
  <si>
    <t>Calculos velocidad 3</t>
  </si>
  <si>
    <t>Pasos con precaución banderas amarillas / Attention dreapeau jaune km:</t>
  </si>
  <si>
    <t xml:space="preserve">RD-RI-R=rotonda / B=badenes / SC=setos / M=medianas / GD=curvas y cruces a la derecha / GI=curvas y cruces a la izquierda / PE= paso estrecho / T=Tunel </t>
  </si>
  <si>
    <t>Porcentaje</t>
  </si>
  <si>
    <t>Minutos</t>
  </si>
  <si>
    <t>CARAV.</t>
  </si>
  <si>
    <t>Por Rec.</t>
  </si>
  <si>
    <t>Km Rec.</t>
  </si>
  <si>
    <t>Parc.</t>
  </si>
  <si>
    <t>VUELTA A ESPAÑA 2013</t>
  </si>
  <si>
    <r>
      <t xml:space="preserve">Cruce izda.direcc Granada por </t>
    </r>
    <r>
      <rPr>
        <b/>
        <sz val="8"/>
        <color indexed="12"/>
        <rFont val="Arial"/>
        <family val="2"/>
      </rPr>
      <t>A 395</t>
    </r>
    <r>
      <rPr>
        <b/>
        <sz val="8"/>
        <rFont val="Arial"/>
        <family val="2"/>
      </rPr>
      <t xml:space="preserve"> </t>
    </r>
  </si>
  <si>
    <t>R 1,4 - R 1,8 - R 2,4 - T 3,3 - GD 3,9 - GI 5,1 - RD 5,5 - B 5,3 - B 14,3 - PE 16,4 - GD 16,6 - RD 17,7 - RI 17,9 - GI 25,8 - B 33,4 - R 52,6 - GD 53,6 - GD 97 - RI 102,7 - GD 113,4 - R 114 - R 120,1 - R 122,3 - GD 124,4 - B 125 - B 126 - R 127 - RI . B 127,1 - R 128 - R 128,6 - GI 129,4 - R 132 - R 133,6 - SC 136 - R 136,8 - RD 137,1 - R 137,2 - R 139,5 - RI 140,4 - R 141 .- GD 141,2 - R 142,4 - R 143,1 - RI 143,2 - B 144,1 - R 144,3 - R 145,4 - GI 145,7 - B 146 - R 147,4 - B 149,2 - B 156,2 - GI 158,8 - GD 165 - CD 165,2 - GD 169 - B 176,6 - GD.B  176,9 - GD 180ºG 178 - GI 178,3 -</t>
  </si>
  <si>
    <t>Total distancia recorrido neutralizado: 7,8 kms.</t>
  </si>
  <si>
    <t xml:space="preserve">Concentración y firma: Torredelcampo. C/ Antonio Machado. Lat 37°46'7.77"N Long 3°53'56.44"O
</t>
  </si>
  <si>
    <t xml:space="preserve">Recorrido neutralizado: C/ Juan XX III, C/ Juan Parras del Moral, C/ San Bartolomé, Plaza Ue Sau t 3, Rotonda izda. dirección Jaén por la autovía A 316, salida dcha. dirección Jaén por la ctra. de Córdoba </t>
  </si>
  <si>
    <t xml:space="preserve">Torredelcampo. Provincia de Jaén  </t>
  </si>
  <si>
    <t>Lat 37°47'3.65"N Long 3°49'37.07"O</t>
  </si>
  <si>
    <t>Salida lanzada dirección Jaén por ctra. de Córdoba a la altura del Hotel Imora en la parte izda estación de servicio Repsol.</t>
  </si>
  <si>
    <r>
      <t>La Cerradura</t>
    </r>
    <r>
      <rPr>
        <sz val="8"/>
        <rFont val="Arial"/>
        <family val="2"/>
      </rPr>
      <t>.</t>
    </r>
    <r>
      <rPr>
        <b/>
        <sz val="8"/>
        <color indexed="12"/>
        <rFont val="Arial"/>
        <family val="2"/>
      </rPr>
      <t xml:space="preserve"> N 323a</t>
    </r>
  </si>
  <si>
    <r>
      <t xml:space="preserve">Cruce izda. dirección Huelma por </t>
    </r>
    <r>
      <rPr>
        <b/>
        <sz val="8"/>
        <color indexed="12"/>
        <rFont val="Arial"/>
        <family val="2"/>
      </rPr>
      <t>A 324</t>
    </r>
  </si>
  <si>
    <r>
      <t>Cambil</t>
    </r>
    <r>
      <rPr>
        <sz val="8"/>
        <rFont val="Arial"/>
        <family val="2"/>
      </rPr>
      <t>.</t>
    </r>
    <r>
      <rPr>
        <b/>
        <sz val="8"/>
        <color indexed="12"/>
        <rFont val="Arial"/>
        <family val="2"/>
      </rPr>
      <t xml:space="preserve"> A 324</t>
    </r>
  </si>
  <si>
    <r>
      <t>Huelma</t>
    </r>
    <r>
      <rPr>
        <sz val="8"/>
        <rFont val="Arial"/>
        <family val="2"/>
      </rPr>
      <t>.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2"/>
        <rFont val="Arial"/>
        <family val="2"/>
      </rPr>
      <t>A 324</t>
    </r>
  </si>
  <si>
    <r>
      <t>Cruce dcha. dirección Guadahortuna por</t>
    </r>
    <r>
      <rPr>
        <b/>
        <sz val="8"/>
        <color indexed="12"/>
        <rFont val="Arial"/>
        <family val="2"/>
      </rPr>
      <t xml:space="preserve"> A 401</t>
    </r>
  </si>
  <si>
    <r>
      <t>Provincia de Granada</t>
    </r>
    <r>
      <rPr>
        <sz val="8"/>
        <rFont val="Arial"/>
        <family val="2"/>
      </rPr>
      <t>.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2"/>
        <rFont val="Arial"/>
        <family val="2"/>
      </rPr>
      <t>A 401</t>
    </r>
  </si>
  <si>
    <r>
      <t>Guadahortuna</t>
    </r>
    <r>
      <rPr>
        <sz val="8"/>
        <color indexed="8"/>
        <rFont val="Arial"/>
        <family val="2"/>
      </rPr>
      <t xml:space="preserve">. </t>
    </r>
    <r>
      <rPr>
        <b/>
        <sz val="8"/>
        <color indexed="12"/>
        <rFont val="Arial"/>
        <family val="2"/>
      </rPr>
      <t xml:space="preserve">A 401 </t>
    </r>
  </si>
  <si>
    <r>
      <t>Torre Cardela</t>
    </r>
    <r>
      <rPr>
        <sz val="8"/>
        <rFont val="Arial"/>
        <family val="2"/>
      </rPr>
      <t>.</t>
    </r>
    <r>
      <rPr>
        <b/>
        <sz val="8"/>
        <color indexed="12"/>
        <rFont val="Arial"/>
        <family val="2"/>
      </rPr>
      <t xml:space="preserve"> A 401</t>
    </r>
  </si>
  <si>
    <r>
      <t xml:space="preserve">Cruce dcha. dirección Piñar por </t>
    </r>
    <r>
      <rPr>
        <b/>
        <sz val="8"/>
        <color indexed="12"/>
        <rFont val="Arial"/>
        <family val="2"/>
      </rPr>
      <t>A 4001</t>
    </r>
  </si>
  <si>
    <r>
      <t>Cruce dcha. dirección Granada por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12"/>
        <rFont val="Arial"/>
        <family val="2"/>
      </rPr>
      <t>A 308</t>
    </r>
  </si>
  <si>
    <r>
      <t>Avituallamiento</t>
    </r>
    <r>
      <rPr>
        <sz val="8"/>
        <rFont val="Arial"/>
        <family val="2"/>
      </rPr>
      <t>.</t>
    </r>
    <r>
      <rPr>
        <b/>
        <sz val="8"/>
        <color indexed="17"/>
        <rFont val="Arial"/>
        <family val="2"/>
      </rPr>
      <t xml:space="preserve"> </t>
    </r>
    <r>
      <rPr>
        <b/>
        <sz val="8"/>
        <color indexed="12"/>
        <rFont val="Arial"/>
        <family val="2"/>
      </rPr>
      <t>A 308</t>
    </r>
  </si>
  <si>
    <t>Rtda. izda. dirección Granada por vía de servicio</t>
  </si>
  <si>
    <r>
      <t>Incorporación a la autovía</t>
    </r>
    <r>
      <rPr>
        <sz val="8"/>
        <rFont val="Arial"/>
        <family val="2"/>
      </rPr>
      <t>.</t>
    </r>
    <r>
      <rPr>
        <b/>
        <sz val="8"/>
        <color indexed="12"/>
        <rFont val="Arial"/>
        <family val="2"/>
      </rPr>
      <t xml:space="preserve"> A 44 (E 902) </t>
    </r>
  </si>
  <si>
    <r>
      <t xml:space="preserve">Salida 108. Dcha dirección Deifontes por </t>
    </r>
    <r>
      <rPr>
        <b/>
        <sz val="8"/>
        <color indexed="12"/>
        <rFont val="Arial"/>
        <family val="2"/>
      </rPr>
      <t>N 323a</t>
    </r>
  </si>
  <si>
    <r>
      <t>Cruce</t>
    </r>
    <r>
      <rPr>
        <sz val="8"/>
        <color indexed="8"/>
        <rFont val="Arial"/>
        <family val="2"/>
      </rPr>
      <t xml:space="preserve"> dcha. dirección Torreón de Albolote por </t>
    </r>
    <r>
      <rPr>
        <sz val="8"/>
        <color indexed="12"/>
        <rFont val="Arial"/>
        <family val="2"/>
      </rPr>
      <t>Camino local</t>
    </r>
  </si>
  <si>
    <t>Urb. El Torreón, badenes, C/ de Albarate</t>
  </si>
  <si>
    <r>
      <t>Atarfe</t>
    </r>
    <r>
      <rPr>
        <sz val="8"/>
        <rFont val="Arial"/>
        <family val="2"/>
      </rPr>
      <t>.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Paseo de la Redonda. </t>
    </r>
    <r>
      <rPr>
        <b/>
        <sz val="8"/>
        <color indexed="12"/>
        <rFont val="Arial"/>
        <family val="2"/>
      </rPr>
      <t>GR 3417</t>
    </r>
  </si>
  <si>
    <r>
      <t xml:space="preserve">Cruce izda. dirección Granada por </t>
    </r>
    <r>
      <rPr>
        <b/>
        <sz val="8"/>
        <color indexed="12"/>
        <rFont val="Arial"/>
        <family val="2"/>
      </rPr>
      <t xml:space="preserve">N 432 </t>
    </r>
  </si>
  <si>
    <r>
      <t>Granada</t>
    </r>
    <r>
      <rPr>
        <sz val="8"/>
        <rFont val="Arial"/>
        <family val="2"/>
      </rPr>
      <t xml:space="preserve">. Paso por Pº del Violón. </t>
    </r>
    <r>
      <rPr>
        <b/>
        <sz val="8"/>
        <color indexed="17"/>
        <rFont val="Arial"/>
        <family val="2"/>
      </rPr>
      <t>Sprint Intermedio</t>
    </r>
    <r>
      <rPr>
        <sz val="8"/>
        <rFont val="Arial"/>
        <family val="2"/>
      </rPr>
      <t>. Pº de los Basilios, C/ Puente Verde, Av Cervantes, ctra. de Huetor Vega</t>
    </r>
  </si>
  <si>
    <r>
      <t>Cruce izda. dirección Monachil por</t>
    </r>
    <r>
      <rPr>
        <b/>
        <sz val="8"/>
        <color indexed="12"/>
        <rFont val="Arial"/>
        <family val="2"/>
      </rPr>
      <t xml:space="preserve"> GR 3202</t>
    </r>
  </si>
  <si>
    <r>
      <t>Sprint Intermedio</t>
    </r>
    <r>
      <rPr>
        <sz val="8"/>
        <rFont val="Arial"/>
        <family val="2"/>
      </rPr>
      <t>.</t>
    </r>
    <r>
      <rPr>
        <b/>
        <sz val="8"/>
        <color indexed="17"/>
        <rFont val="Arial"/>
        <family val="2"/>
      </rPr>
      <t xml:space="preserve"> </t>
    </r>
    <r>
      <rPr>
        <b/>
        <sz val="8"/>
        <color indexed="12"/>
        <rFont val="Arial"/>
        <family val="2"/>
      </rPr>
      <t>GR 3202</t>
    </r>
  </si>
  <si>
    <r>
      <t>Monachil</t>
    </r>
    <r>
      <rPr>
        <sz val="8"/>
        <rFont val="Arial"/>
        <family val="2"/>
      </rPr>
      <t xml:space="preserve">. C/ Carlos Carrera, </t>
    </r>
    <r>
      <rPr>
        <b/>
        <sz val="8"/>
        <color indexed="10"/>
        <rFont val="Arial"/>
        <family val="2"/>
      </rPr>
      <t>C</t>
    </r>
    <r>
      <rPr>
        <sz val="8"/>
        <rFont val="Arial"/>
        <family val="2"/>
      </rPr>
      <t>.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0"/>
        <rFont val="Arial"/>
        <family val="2"/>
      </rPr>
      <t>Pto</t>
    </r>
    <r>
      <rPr>
        <sz val="8"/>
        <rFont val="Arial"/>
        <family val="2"/>
      </rPr>
      <t xml:space="preserve">. Ctra. del Purche </t>
    </r>
  </si>
  <si>
    <t>El Purche</t>
  </si>
  <si>
    <t>Curva izda. en descenso y puente (precaución)</t>
  </si>
  <si>
    <r>
      <t>Cruce</t>
    </r>
    <r>
      <rPr>
        <sz val="8"/>
        <color indexed="8"/>
        <rFont val="Arial"/>
        <family val="2"/>
      </rPr>
      <t xml:space="preserve"> izda </t>
    </r>
  </si>
  <si>
    <r>
      <t xml:space="preserve">Cruce dcha. dirección Pinos Genil por </t>
    </r>
    <r>
      <rPr>
        <b/>
        <sz val="8"/>
        <color indexed="12"/>
        <rFont val="Arial"/>
        <family val="2"/>
      </rPr>
      <t>A 4026</t>
    </r>
  </si>
  <si>
    <r>
      <t>Incorporación a la autovía</t>
    </r>
    <r>
      <rPr>
        <sz val="8"/>
        <color indexed="8"/>
        <rFont val="Arial"/>
        <family val="2"/>
      </rPr>
      <t>.</t>
    </r>
    <r>
      <rPr>
        <b/>
        <sz val="8"/>
        <color indexed="12"/>
        <rFont val="Arial"/>
        <family val="2"/>
      </rPr>
      <t xml:space="preserve"> A 92 (N 432)</t>
    </r>
    <r>
      <rPr>
        <sz val="8"/>
        <rFont val="Arial"/>
        <family val="2"/>
      </rPr>
      <t>,</t>
    </r>
    <r>
      <rPr>
        <sz val="8"/>
        <color indexed="8"/>
        <rFont val="Arial"/>
        <family val="2"/>
      </rPr>
      <t xml:space="preserve"> Av Andalucia, Camino Ronda, Rejillas ocupando parte de la calzada en la travesia del camino Ronda</t>
    </r>
  </si>
  <si>
    <t xml:space="preserve">10ª Etapa - Lunes, 2 de Septiembre </t>
  </si>
  <si>
    <r>
      <t>Huétor Vega</t>
    </r>
    <r>
      <rPr>
        <sz val="8"/>
        <rFont val="Arial"/>
        <family val="2"/>
      </rPr>
      <t xml:space="preserve">. </t>
    </r>
    <r>
      <rPr>
        <sz val="8"/>
        <color indexed="8"/>
        <rFont val="Arial"/>
        <family val="2"/>
      </rPr>
      <t>Av de Andalucía</t>
    </r>
  </si>
  <si>
    <r>
      <t>Pinos Genil</t>
    </r>
    <r>
      <rPr>
        <sz val="8"/>
        <rFont val="Arial"/>
        <family val="2"/>
      </rPr>
      <t>.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Cruce dcha.direcc Guejar  Sierra.por</t>
    </r>
    <r>
      <rPr>
        <b/>
        <sz val="8"/>
        <color indexed="10"/>
        <rFont val="Arial"/>
        <family val="2"/>
      </rPr>
      <t xml:space="preserve"> GR 3200</t>
    </r>
    <r>
      <rPr>
        <sz val="8"/>
        <rFont val="Arial"/>
        <family val="2"/>
      </rPr>
      <t>.</t>
    </r>
    <r>
      <rPr>
        <b/>
        <sz val="8"/>
        <color indexed="10"/>
        <rFont val="Arial"/>
        <family val="2"/>
      </rPr>
      <t xml:space="preserve"> C</t>
    </r>
    <r>
      <rPr>
        <sz val="8"/>
        <rFont val="Arial"/>
        <family val="2"/>
      </rPr>
      <t>.</t>
    </r>
    <r>
      <rPr>
        <b/>
        <sz val="8"/>
        <color indexed="10"/>
        <rFont val="Arial"/>
        <family val="2"/>
      </rPr>
      <t xml:space="preserve"> Pto</t>
    </r>
  </si>
  <si>
    <r>
      <t>Güéjar Sierra</t>
    </r>
    <r>
      <rPr>
        <sz val="8"/>
        <rFont val="Arial"/>
        <family val="2"/>
      </rPr>
      <t>. Pº Mirasierra, C/ Ventorrillo, C/ Hermanos Quiros, C/ del Castañal, Giro dcha. de 180º en descenso (precaución ctra. estrecha)</t>
    </r>
  </si>
  <si>
    <r>
      <t>Meta</t>
    </r>
    <r>
      <rPr>
        <sz val="8"/>
        <color indexed="8"/>
        <rFont val="Arial"/>
        <family val="2"/>
      </rPr>
      <t>.</t>
    </r>
    <r>
      <rPr>
        <b/>
        <sz val="8"/>
        <color indexed="8"/>
        <rFont val="Arial"/>
        <family val="2"/>
      </rPr>
      <t xml:space="preserve"> Güéjar Sierra. Alto de Hazallanas. PM Cª Esp. Llegada en Alto</t>
    </r>
    <r>
      <rPr>
        <sz val="8"/>
        <color indexed="8"/>
        <rFont val="Arial"/>
        <family val="2"/>
      </rPr>
      <t>.</t>
    </r>
    <r>
      <rPr>
        <b/>
        <sz val="8"/>
        <color indexed="8"/>
        <rFont val="Arial"/>
        <family val="2"/>
      </rPr>
      <t xml:space="preserve"> Km 16,8 desnivel 840 m</t>
    </r>
    <r>
      <rPr>
        <sz val="8"/>
        <color indexed="8"/>
        <rFont val="Arial"/>
        <family val="2"/>
      </rPr>
      <t>.</t>
    </r>
    <r>
      <rPr>
        <b/>
        <sz val="8"/>
        <color indexed="8"/>
        <rFont val="Arial"/>
        <family val="2"/>
      </rPr>
      <t xml:space="preserve"> Porcentaje 5%</t>
    </r>
  </si>
  <si>
    <r>
      <t>Alto del Purche</t>
    </r>
    <r>
      <rPr>
        <sz val="8"/>
        <rFont val="Arial"/>
        <family val="2"/>
      </rPr>
      <t>.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0"/>
        <rFont val="Arial"/>
        <family val="2"/>
      </rPr>
      <t>PM 1ª</t>
    </r>
    <r>
      <rPr>
        <sz val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km 8</t>
    </r>
    <r>
      <rPr>
        <sz val="8"/>
        <color indexed="8"/>
        <rFont val="Arial"/>
        <family val="2"/>
      </rPr>
      <t>,</t>
    </r>
    <r>
      <rPr>
        <b/>
        <sz val="8"/>
        <color indexed="8"/>
        <rFont val="Arial"/>
        <family val="2"/>
      </rPr>
      <t>5 desnivel</t>
    </r>
    <r>
      <rPr>
        <b/>
        <sz val="8"/>
        <color indexed="12"/>
        <rFont val="Arial"/>
        <family val="2"/>
      </rPr>
      <t xml:space="preserve"> 655 m</t>
    </r>
    <r>
      <rPr>
        <sz val="8"/>
        <rFont val="Arial"/>
        <family val="2"/>
      </rPr>
      <t>.</t>
    </r>
    <r>
      <rPr>
        <b/>
        <sz val="8"/>
        <color indexed="12"/>
        <rFont val="Arial"/>
        <family val="2"/>
      </rPr>
      <t xml:space="preserve"> Porcentaje 7,7%</t>
    </r>
  </si>
  <si>
    <t>35km/h</t>
  </si>
  <si>
    <t xml:space="preserve">Torredelcampo - Güéjar Sierra. Alto de Hazallanas 186,8 km </t>
  </si>
  <si>
    <t>De 11:20 a 12:05 horas</t>
  </si>
  <si>
    <t>Llamada: A las 12:10 horas</t>
  </si>
  <si>
    <t xml:space="preserve">Salida neutralizada: A las 12:15 horas </t>
  </si>
  <si>
    <r>
      <t>Jaén</t>
    </r>
    <r>
      <rPr>
        <sz val="8"/>
        <color indexed="14"/>
        <rFont val="Arial"/>
        <family val="2"/>
      </rPr>
      <t xml:space="preserve">. </t>
    </r>
    <r>
      <rPr>
        <sz val="8"/>
        <rFont val="Arial"/>
        <family val="2"/>
      </rPr>
      <t xml:space="preserve">Paso por Av de Andalucía, paso inferior túnel de 160 m iluminado, Av Ruíz Jiménez, dcha. Av de Madrid, </t>
    </r>
    <r>
      <rPr>
        <b/>
        <sz val="8"/>
        <color indexed="12"/>
        <rFont val="Arial"/>
        <family val="2"/>
      </rPr>
      <t>N 232a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izda. Av de Granada.</t>
    </r>
  </si>
  <si>
    <r>
      <t xml:space="preserve">Cruce izda. direcc Granada por </t>
    </r>
    <r>
      <rPr>
        <b/>
        <sz val="8"/>
        <color indexed="12"/>
        <rFont val="Arial"/>
        <family val="2"/>
      </rPr>
      <t>N 323a</t>
    </r>
  </si>
  <si>
    <r>
      <t xml:space="preserve">Ciro decha. direcc Granada por </t>
    </r>
    <r>
      <rPr>
        <b/>
        <sz val="8"/>
        <color indexed="12"/>
        <rFont val="Arial"/>
        <family val="2"/>
      </rPr>
      <t xml:space="preserve">N 323a </t>
    </r>
  </si>
  <si>
    <r>
      <t>Piñar</t>
    </r>
    <r>
      <rPr>
        <sz val="8"/>
        <rFont val="Arial"/>
        <family val="2"/>
      </rPr>
      <t>.</t>
    </r>
    <r>
      <rPr>
        <b/>
        <sz val="8"/>
        <color indexed="12"/>
        <rFont val="Arial"/>
        <family val="2"/>
      </rPr>
      <t xml:space="preserve"> A 4001</t>
    </r>
    <r>
      <rPr>
        <b/>
        <sz val="8"/>
        <color indexed="17"/>
        <rFont val="Arial"/>
        <family val="2"/>
      </rPr>
      <t xml:space="preserve"> </t>
    </r>
    <r>
      <rPr>
        <sz val="8"/>
        <rFont val="Arial"/>
        <family val="2"/>
      </rPr>
      <t xml:space="preserve">(30 min caravana) </t>
    </r>
  </si>
  <si>
    <r>
      <t xml:space="preserve">Llegada último kilómetro / Arrivée dernier km: </t>
    </r>
    <r>
      <rPr>
        <sz val="8"/>
        <rFont val="Arial"/>
        <family val="2"/>
      </rPr>
      <t>Curvas de derecha e izquierda en subida. A 330 m curva derecha de 180º en subida y tramo con ligeras curvas de derecha e izquierda. En 550 m cruce dcha. y ligera curva a derecha en ligero descenso del 2%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</si>
</sst>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"/>
    <numFmt numFmtId="170" formatCode="[$-F400]h:mm:ss\ AM/PM"/>
  </numFmts>
  <fonts count="5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8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3" fillId="0" borderId="0" xfId="53" applyFont="1" applyFill="1" applyAlignment="1" applyProtection="1">
      <alignment vertical="top" wrapText="1"/>
      <protection/>
    </xf>
    <xf numFmtId="0" fontId="1" fillId="0" borderId="10" xfId="53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20" fontId="1" fillId="33" borderId="1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20" fontId="1" fillId="33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wrapText="1"/>
      <protection/>
    </xf>
    <xf numFmtId="20" fontId="1" fillId="33" borderId="12" xfId="0" applyNumberFormat="1" applyFont="1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20" fontId="1" fillId="34" borderId="12" xfId="0" applyNumberFormat="1" applyFont="1" applyFill="1" applyBorder="1" applyAlignment="1" applyProtection="1" quotePrefix="1">
      <alignment/>
      <protection locked="0"/>
    </xf>
    <xf numFmtId="0" fontId="1" fillId="33" borderId="14" xfId="0" applyFont="1" applyFill="1" applyBorder="1" applyAlignment="1" applyProtection="1">
      <alignment horizontal="center"/>
      <protection/>
    </xf>
    <xf numFmtId="20" fontId="1" fillId="33" borderId="14" xfId="0" applyNumberFormat="1" applyFont="1" applyFill="1" applyBorder="1" applyAlignment="1" applyProtection="1">
      <alignment horizontal="center"/>
      <protection/>
    </xf>
    <xf numFmtId="0" fontId="1" fillId="0" borderId="15" xfId="53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textRotation="90"/>
      <protection/>
    </xf>
    <xf numFmtId="0" fontId="1" fillId="0" borderId="14" xfId="0" applyFont="1" applyFill="1" applyBorder="1" applyAlignment="1" applyProtection="1">
      <alignment horizontal="center" vertical="top"/>
      <protection/>
    </xf>
    <xf numFmtId="168" fontId="1" fillId="0" borderId="14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9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20" fontId="1" fillId="0" borderId="14" xfId="0" applyNumberFormat="1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 vertical="top"/>
      <protection/>
    </xf>
    <xf numFmtId="2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9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left"/>
      <protection/>
    </xf>
    <xf numFmtId="168" fontId="1" fillId="33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wrapText="1"/>
      <protection/>
    </xf>
    <xf numFmtId="168" fontId="1" fillId="0" borderId="0" xfId="0" applyNumberFormat="1" applyFont="1" applyFill="1" applyBorder="1" applyAlignment="1" applyProtection="1">
      <alignment vertical="top" wrapText="1"/>
      <protection/>
    </xf>
    <xf numFmtId="168" fontId="7" fillId="0" borderId="0" xfId="0" applyNumberFormat="1" applyFont="1" applyFill="1" applyBorder="1" applyAlignment="1" applyProtection="1">
      <alignment vertical="top" wrapText="1"/>
      <protection/>
    </xf>
    <xf numFmtId="168" fontId="10" fillId="0" borderId="0" xfId="0" applyNumberFormat="1" applyFont="1" applyFill="1" applyBorder="1" applyAlignment="1" applyProtection="1">
      <alignment vertical="top" wrapText="1"/>
      <protection/>
    </xf>
    <xf numFmtId="168" fontId="9" fillId="0" borderId="0" xfId="0" applyNumberFormat="1" applyFont="1" applyFill="1" applyBorder="1" applyAlignment="1" applyProtection="1">
      <alignment vertical="top" wrapText="1"/>
      <protection/>
    </xf>
    <xf numFmtId="0" fontId="1" fillId="35" borderId="0" xfId="0" applyFont="1" applyFill="1" applyBorder="1" applyAlignment="1" applyProtection="1">
      <alignment horizontal="center" vertical="top"/>
      <protection locked="0"/>
    </xf>
    <xf numFmtId="168" fontId="1" fillId="35" borderId="0" xfId="0" applyNumberFormat="1" applyFont="1" applyFill="1" applyBorder="1" applyAlignment="1" applyProtection="1">
      <alignment vertical="top"/>
      <protection/>
    </xf>
    <xf numFmtId="168" fontId="11" fillId="35" borderId="0" xfId="0" applyNumberFormat="1" applyFont="1" applyFill="1" applyBorder="1" applyAlignment="1" applyProtection="1">
      <alignment vertical="top" wrapText="1"/>
      <protection/>
    </xf>
    <xf numFmtId="20" fontId="1" fillId="35" borderId="0" xfId="0" applyNumberFormat="1" applyFont="1" applyFill="1" applyBorder="1" applyAlignment="1" applyProtection="1">
      <alignment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168" fontId="1" fillId="35" borderId="0" xfId="0" applyNumberFormat="1" applyFont="1" applyFill="1" applyBorder="1" applyAlignment="1" applyProtection="1">
      <alignment horizontal="center" vertical="top"/>
      <protection/>
    </xf>
    <xf numFmtId="20" fontId="1" fillId="35" borderId="0" xfId="0" applyNumberFormat="1" applyFont="1" applyFill="1" applyBorder="1" applyAlignment="1" applyProtection="1">
      <alignment horizontal="center" vertical="top"/>
      <protection/>
    </xf>
    <xf numFmtId="0" fontId="1" fillId="35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top"/>
      <protection locked="0"/>
    </xf>
    <xf numFmtId="168" fontId="1" fillId="33" borderId="0" xfId="0" applyNumberFormat="1" applyFont="1" applyFill="1" applyBorder="1" applyAlignment="1" applyProtection="1">
      <alignment vertical="top"/>
      <protection/>
    </xf>
    <xf numFmtId="168" fontId="11" fillId="33" borderId="0" xfId="0" applyNumberFormat="1" applyFont="1" applyFill="1" applyBorder="1" applyAlignment="1" applyProtection="1">
      <alignment vertical="top" wrapText="1"/>
      <protection/>
    </xf>
    <xf numFmtId="20" fontId="1" fillId="33" borderId="0" xfId="0" applyNumberFormat="1" applyFont="1" applyFill="1" applyBorder="1" applyAlignment="1" applyProtection="1">
      <alignment vertical="top"/>
      <protection/>
    </xf>
    <xf numFmtId="168" fontId="7" fillId="33" borderId="0" xfId="0" applyNumberFormat="1" applyFont="1" applyFill="1" applyBorder="1" applyAlignment="1" applyProtection="1">
      <alignment vertical="top" wrapText="1"/>
      <protection/>
    </xf>
    <xf numFmtId="168" fontId="14" fillId="0" borderId="0" xfId="0" applyNumberFormat="1" applyFont="1" applyFill="1" applyBorder="1" applyAlignment="1" applyProtection="1">
      <alignment vertical="top" wrapText="1"/>
      <protection/>
    </xf>
    <xf numFmtId="0" fontId="1" fillId="36" borderId="0" xfId="0" applyFont="1" applyFill="1" applyBorder="1" applyAlignment="1" applyProtection="1">
      <alignment horizontal="center" vertical="top"/>
      <protection locked="0"/>
    </xf>
    <xf numFmtId="168" fontId="1" fillId="36" borderId="0" xfId="0" applyNumberFormat="1" applyFont="1" applyFill="1" applyBorder="1" applyAlignment="1" applyProtection="1">
      <alignment vertical="top"/>
      <protection/>
    </xf>
    <xf numFmtId="20" fontId="1" fillId="36" borderId="0" xfId="0" applyNumberFormat="1" applyFont="1" applyFill="1" applyBorder="1" applyAlignment="1" applyProtection="1">
      <alignment vertical="top"/>
      <protection/>
    </xf>
    <xf numFmtId="0" fontId="1" fillId="36" borderId="0" xfId="0" applyFont="1" applyFill="1" applyBorder="1" applyAlignment="1" applyProtection="1">
      <alignment horizontal="center" vertical="top"/>
      <protection/>
    </xf>
    <xf numFmtId="168" fontId="1" fillId="36" borderId="0" xfId="0" applyNumberFormat="1" applyFont="1" applyFill="1" applyBorder="1" applyAlignment="1" applyProtection="1">
      <alignment horizontal="center" vertical="top"/>
      <protection/>
    </xf>
    <xf numFmtId="20" fontId="1" fillId="36" borderId="0" xfId="0" applyNumberFormat="1" applyFont="1" applyFill="1" applyBorder="1" applyAlignment="1" applyProtection="1">
      <alignment horizontal="center" vertical="top"/>
      <protection/>
    </xf>
    <xf numFmtId="0" fontId="1" fillId="36" borderId="0" xfId="0" applyFont="1" applyFill="1" applyBorder="1" applyAlignment="1" applyProtection="1">
      <alignment/>
      <protection/>
    </xf>
    <xf numFmtId="0" fontId="9" fillId="37" borderId="0" xfId="0" applyFont="1" applyFill="1" applyBorder="1" applyAlignment="1" applyProtection="1">
      <alignment horizontal="center" vertical="top"/>
      <protection locked="0"/>
    </xf>
    <xf numFmtId="0" fontId="9" fillId="37" borderId="0" xfId="0" applyFont="1" applyFill="1" applyBorder="1" applyAlignment="1" applyProtection="1">
      <alignment vertical="top" wrapText="1"/>
      <protection locked="0"/>
    </xf>
    <xf numFmtId="168" fontId="9" fillId="37" borderId="0" xfId="0" applyNumberFormat="1" applyFont="1" applyFill="1" applyBorder="1" applyAlignment="1" applyProtection="1">
      <alignment vertical="top"/>
      <protection/>
    </xf>
    <xf numFmtId="168" fontId="9" fillId="37" borderId="0" xfId="0" applyNumberFormat="1" applyFont="1" applyFill="1" applyBorder="1" applyAlignment="1" applyProtection="1">
      <alignment vertical="top" wrapText="1"/>
      <protection/>
    </xf>
    <xf numFmtId="20" fontId="9" fillId="37" borderId="0" xfId="0" applyNumberFormat="1" applyFont="1" applyFill="1" applyBorder="1" applyAlignment="1" applyProtection="1">
      <alignment vertical="top"/>
      <protection/>
    </xf>
    <xf numFmtId="0" fontId="9" fillId="37" borderId="0" xfId="0" applyFont="1" applyFill="1" applyBorder="1" applyAlignment="1" applyProtection="1">
      <alignment horizontal="center" vertical="top"/>
      <protection/>
    </xf>
    <xf numFmtId="168" fontId="9" fillId="37" borderId="0" xfId="0" applyNumberFormat="1" applyFont="1" applyFill="1" applyBorder="1" applyAlignment="1" applyProtection="1">
      <alignment horizontal="center" vertical="top"/>
      <protection/>
    </xf>
    <xf numFmtId="20" fontId="9" fillId="37" borderId="0" xfId="0" applyNumberFormat="1" applyFont="1" applyFill="1" applyBorder="1" applyAlignment="1" applyProtection="1">
      <alignment horizontal="center" vertical="top"/>
      <protection/>
    </xf>
    <xf numFmtId="0" fontId="9" fillId="37" borderId="0" xfId="0" applyFont="1" applyFill="1" applyBorder="1" applyAlignment="1" applyProtection="1">
      <alignment/>
      <protection/>
    </xf>
    <xf numFmtId="168" fontId="2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168" fontId="1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168" fontId="1" fillId="0" borderId="0" xfId="0" applyNumberFormat="1" applyFont="1" applyFill="1" applyBorder="1" applyAlignment="1" applyProtection="1">
      <alignment horizontal="center" vertical="top"/>
      <protection/>
    </xf>
    <xf numFmtId="2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2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168" fontId="7" fillId="36" borderId="0" xfId="0" applyNumberFormat="1" applyFont="1" applyFill="1" applyBorder="1" applyAlignment="1" applyProtection="1">
      <alignment vertical="top" wrapText="1"/>
      <protection/>
    </xf>
    <xf numFmtId="168" fontId="15" fillId="0" borderId="0" xfId="0" applyNumberFormat="1" applyFont="1" applyFill="1" applyBorder="1" applyAlignment="1" applyProtection="1">
      <alignment vertical="top"/>
      <protection/>
    </xf>
    <xf numFmtId="0" fontId="1" fillId="35" borderId="0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/>
      <protection/>
    </xf>
    <xf numFmtId="0" fontId="1" fillId="36" borderId="0" xfId="0" applyFont="1" applyFill="1" applyBorder="1" applyAlignment="1" applyProtection="1">
      <alignment vertical="top" wrapText="1"/>
      <protection locked="0"/>
    </xf>
    <xf numFmtId="20" fontId="7" fillId="38" borderId="0" xfId="0" applyNumberFormat="1" applyFont="1" applyFill="1" applyBorder="1" applyAlignment="1" applyProtection="1">
      <alignment vertical="top"/>
      <protection/>
    </xf>
    <xf numFmtId="0" fontId="7" fillId="38" borderId="0" xfId="0" applyFont="1" applyFill="1" applyBorder="1" applyAlignment="1" applyProtection="1">
      <alignment vertical="top" wrapText="1"/>
      <protection locked="0"/>
    </xf>
    <xf numFmtId="170" fontId="1" fillId="33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textRotation="90"/>
      <protection/>
    </xf>
    <xf numFmtId="0" fontId="1" fillId="0" borderId="0" xfId="0" applyFont="1" applyAlignment="1" applyProtection="1">
      <alignment vertical="top" wrapText="1"/>
      <protection locked="0"/>
    </xf>
    <xf numFmtId="0" fontId="3" fillId="0" borderId="21" xfId="53" applyFont="1" applyFill="1" applyBorder="1" applyAlignment="1" applyProtection="1">
      <alignment horizontal="center" vertical="center" wrapText="1"/>
      <protection/>
    </xf>
    <xf numFmtId="0" fontId="3" fillId="0" borderId="22" xfId="53" applyFont="1" applyFill="1" applyBorder="1" applyAlignment="1" applyProtection="1">
      <alignment horizontal="center" vertical="center" wrapText="1"/>
      <protection/>
    </xf>
    <xf numFmtId="0" fontId="3" fillId="0" borderId="23" xfId="53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rario etapa 02 - Granada - Jaén (167,3 km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border>
        <left style="thin"/>
        <right style="thin"/>
        <bottom>
          <color indexed="63"/>
        </bottom>
      </border>
    </dxf>
    <dxf>
      <border>
        <left style="thin"/>
        <right style="thin"/>
        <bottom style="thin"/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 style="thin"/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zoomScalePageLayoutView="0" workbookViewId="0" topLeftCell="A1">
      <selection activeCell="R69" sqref="R69"/>
    </sheetView>
  </sheetViews>
  <sheetFormatPr defaultColWidth="0" defaultRowHeight="12.75" zeroHeight="1"/>
  <cols>
    <col min="1" max="1" width="4.421875" style="5" bestFit="1" customWidth="1"/>
    <col min="2" max="3" width="6.8515625" style="5" customWidth="1"/>
    <col min="4" max="4" width="4.57421875" style="35" customWidth="1"/>
    <col min="5" max="5" width="34.421875" style="35" customWidth="1"/>
    <col min="6" max="6" width="6.7109375" style="35" customWidth="1"/>
    <col min="7" max="9" width="6.28125" style="35" bestFit="1" customWidth="1"/>
    <col min="10" max="10" width="1.421875" style="35" customWidth="1"/>
    <col min="11" max="11" width="5.7109375" style="11" bestFit="1" customWidth="1"/>
    <col min="12" max="12" width="5.28125" style="11" bestFit="1" customWidth="1"/>
    <col min="13" max="13" width="4.00390625" style="11" bestFit="1" customWidth="1"/>
    <col min="14" max="14" width="3.57421875" style="11" bestFit="1" customWidth="1"/>
    <col min="15" max="15" width="4.00390625" style="11" bestFit="1" customWidth="1"/>
    <col min="16" max="16" width="3.57421875" style="11" bestFit="1" customWidth="1"/>
    <col min="17" max="17" width="4.00390625" style="11" bestFit="1" customWidth="1"/>
    <col min="18" max="20" width="4.8515625" style="11" bestFit="1" customWidth="1"/>
    <col min="21" max="21" width="4.28125" style="12" customWidth="1"/>
    <col min="22" max="16384" width="11.421875" style="5" hidden="1" customWidth="1"/>
  </cols>
  <sheetData>
    <row r="1" spans="2:20" s="6" customFormat="1" ht="12" thickBot="1">
      <c r="B1" s="119" t="s">
        <v>0</v>
      </c>
      <c r="C1" s="119"/>
      <c r="D1" s="119"/>
      <c r="E1" s="119"/>
      <c r="F1" s="7" t="s">
        <v>1</v>
      </c>
      <c r="G1" s="33"/>
      <c r="H1" s="33"/>
      <c r="I1" s="33"/>
      <c r="J1" s="33"/>
      <c r="K1" s="13" t="s">
        <v>18</v>
      </c>
      <c r="L1" s="99" t="s">
        <v>16</v>
      </c>
      <c r="M1" s="99"/>
      <c r="N1" s="8"/>
      <c r="O1" s="8"/>
      <c r="P1" s="8"/>
      <c r="Q1" s="8"/>
      <c r="R1" s="8"/>
      <c r="S1" s="8"/>
      <c r="T1" s="8"/>
    </row>
    <row r="2" spans="2:20" s="6" customFormat="1" ht="12.75" customHeight="1">
      <c r="B2" s="104" t="s">
        <v>2</v>
      </c>
      <c r="C2" s="105"/>
      <c r="D2" s="105"/>
      <c r="E2" s="105"/>
      <c r="F2" s="21">
        <v>186.8</v>
      </c>
      <c r="G2" s="33"/>
      <c r="H2" s="33"/>
      <c r="I2" s="33"/>
      <c r="J2" s="33"/>
      <c r="K2" s="14"/>
      <c r="L2" s="111"/>
      <c r="M2" s="112"/>
      <c r="N2" s="8"/>
      <c r="O2" s="8"/>
      <c r="P2" s="8"/>
      <c r="Q2" s="8"/>
      <c r="R2" s="8"/>
      <c r="S2" s="8"/>
      <c r="T2" s="8"/>
    </row>
    <row r="3" spans="2:20" s="6" customFormat="1" ht="11.25">
      <c r="B3" s="120" t="s">
        <v>3</v>
      </c>
      <c r="C3" s="121"/>
      <c r="D3" s="121"/>
      <c r="E3" s="122"/>
      <c r="F3" s="22">
        <v>34</v>
      </c>
      <c r="G3" s="33"/>
      <c r="H3" s="33"/>
      <c r="I3" s="33"/>
      <c r="J3" s="33"/>
      <c r="K3" s="15">
        <f>((+$F$2/F3)*60)</f>
        <v>329.6470588235294</v>
      </c>
      <c r="L3" s="100">
        <f>+K3/$F$2</f>
        <v>1.764705882352941</v>
      </c>
      <c r="M3" s="100"/>
      <c r="N3" s="8"/>
      <c r="O3" s="42">
        <v>0.08</v>
      </c>
      <c r="P3" s="43" t="s">
        <v>24</v>
      </c>
      <c r="Q3" s="8"/>
      <c r="R3" s="8"/>
      <c r="S3" s="8"/>
      <c r="T3" s="8"/>
    </row>
    <row r="4" spans="2:20" s="6" customFormat="1" ht="11.25">
      <c r="B4" s="123" t="s">
        <v>4</v>
      </c>
      <c r="C4" s="124"/>
      <c r="D4" s="124"/>
      <c r="E4" s="125"/>
      <c r="F4" s="22">
        <v>36</v>
      </c>
      <c r="G4" s="33"/>
      <c r="H4" s="33"/>
      <c r="I4" s="33"/>
      <c r="J4" s="33"/>
      <c r="K4" s="15">
        <f>((+$F$2/F4)*60)</f>
        <v>311.33333333333337</v>
      </c>
      <c r="L4" s="100">
        <f>+K4/$F$2</f>
        <v>1.6666666666666667</v>
      </c>
      <c r="M4" s="100"/>
      <c r="N4" s="8"/>
      <c r="O4" s="8">
        <f>+K4*O3</f>
        <v>24.90666666666667</v>
      </c>
      <c r="P4" s="43" t="s">
        <v>25</v>
      </c>
      <c r="Q4" s="8"/>
      <c r="R4" s="8"/>
      <c r="S4" s="8"/>
      <c r="T4" s="8"/>
    </row>
    <row r="5" spans="2:20" s="6" customFormat="1" ht="11.25">
      <c r="B5" s="120" t="s">
        <v>5</v>
      </c>
      <c r="C5" s="121"/>
      <c r="D5" s="121"/>
      <c r="E5" s="122"/>
      <c r="F5" s="22">
        <v>38</v>
      </c>
      <c r="G5" s="33"/>
      <c r="H5" s="33"/>
      <c r="I5" s="33"/>
      <c r="J5" s="33"/>
      <c r="K5" s="15">
        <f>((+$F$2/F5)*60)</f>
        <v>294.94736842105266</v>
      </c>
      <c r="L5" s="100">
        <f>+K5/$F$2</f>
        <v>1.5789473684210527</v>
      </c>
      <c r="M5" s="100"/>
      <c r="N5" s="8"/>
      <c r="O5" s="8"/>
      <c r="P5" s="8"/>
      <c r="Q5" s="8"/>
      <c r="R5" s="8"/>
      <c r="S5" s="8"/>
      <c r="T5" s="8"/>
    </row>
    <row r="6" spans="2:20" s="6" customFormat="1" ht="11.25">
      <c r="B6" s="120" t="s">
        <v>6</v>
      </c>
      <c r="C6" s="121"/>
      <c r="D6" s="121"/>
      <c r="E6" s="122"/>
      <c r="F6" s="20">
        <f>+F7-L6</f>
        <v>0.5201388888888889</v>
      </c>
      <c r="G6" s="33"/>
      <c r="H6" s="33"/>
      <c r="I6" s="33"/>
      <c r="J6" s="33"/>
      <c r="K6" s="16" t="str">
        <f>TEXT(F6,"HH:MM")</f>
        <v>12:29</v>
      </c>
      <c r="L6" s="97" t="str">
        <f>INT(K4/60)&amp;":"&amp;INT(MOD(K4,60))</f>
        <v>5:11</v>
      </c>
      <c r="M6" s="97"/>
      <c r="N6" s="8"/>
      <c r="O6" s="8"/>
      <c r="P6" s="8"/>
      <c r="Q6" s="8"/>
      <c r="R6" s="8"/>
      <c r="S6" s="8"/>
      <c r="T6" s="8"/>
    </row>
    <row r="7" spans="2:20" s="6" customFormat="1" ht="11.25">
      <c r="B7" s="120" t="s">
        <v>7</v>
      </c>
      <c r="C7" s="121"/>
      <c r="D7" s="121"/>
      <c r="E7" s="122"/>
      <c r="F7" s="23">
        <v>0.7361111111111112</v>
      </c>
      <c r="G7" s="33"/>
      <c r="H7" s="33"/>
      <c r="I7" s="33"/>
      <c r="J7" s="33"/>
      <c r="K7" s="16" t="str">
        <f>TEXT(F7,"HH:MM")</f>
        <v>17:40</v>
      </c>
      <c r="L7" s="111"/>
      <c r="M7" s="112"/>
      <c r="N7" s="8"/>
      <c r="O7" s="8"/>
      <c r="P7" s="8"/>
      <c r="Q7" s="8"/>
      <c r="R7" s="8"/>
      <c r="S7" s="8"/>
      <c r="T7" s="8"/>
    </row>
    <row r="8" spans="2:20" s="6" customFormat="1" ht="13.5" customHeight="1" thickBot="1">
      <c r="B8" s="101" t="s">
        <v>15</v>
      </c>
      <c r="C8" s="102"/>
      <c r="D8" s="102"/>
      <c r="E8" s="103"/>
      <c r="F8" s="9" t="s">
        <v>11</v>
      </c>
      <c r="G8" s="33"/>
      <c r="H8" s="33"/>
      <c r="I8" s="33"/>
      <c r="J8" s="33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1" s="1" customFormat="1" ht="11.25">
      <c r="A9" s="98"/>
      <c r="B9" s="98"/>
      <c r="C9" s="98"/>
      <c r="D9" s="98"/>
      <c r="E9" s="98"/>
      <c r="F9" s="98"/>
      <c r="G9" s="98"/>
      <c r="H9" s="98"/>
      <c r="I9" s="98"/>
      <c r="J9" s="33"/>
      <c r="K9" s="8"/>
      <c r="L9" s="8"/>
      <c r="M9" s="8"/>
      <c r="N9" s="8"/>
      <c r="O9" s="8"/>
      <c r="P9" s="8"/>
      <c r="Q9" s="8"/>
      <c r="R9" s="8"/>
      <c r="S9" s="8"/>
      <c r="T9" s="8"/>
      <c r="U9" s="6"/>
    </row>
    <row r="10" spans="1:21" s="1" customFormat="1" ht="15">
      <c r="A10" s="114" t="s">
        <v>30</v>
      </c>
      <c r="B10" s="114"/>
      <c r="C10" s="114"/>
      <c r="D10" s="114"/>
      <c r="E10" s="114"/>
      <c r="F10" s="114"/>
      <c r="G10" s="114"/>
      <c r="H10" s="114"/>
      <c r="I10" s="114"/>
      <c r="J10" s="33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</row>
    <row r="11" spans="1:21" s="1" customFormat="1" ht="15">
      <c r="A11" s="115" t="s">
        <v>66</v>
      </c>
      <c r="B11" s="115"/>
      <c r="C11" s="115"/>
      <c r="D11" s="115"/>
      <c r="E11" s="115"/>
      <c r="F11" s="115"/>
      <c r="G11" s="115"/>
      <c r="H11" s="115"/>
      <c r="I11" s="115"/>
      <c r="J11" s="33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</row>
    <row r="12" spans="1:21" s="1" customFormat="1" ht="15.75" thickBot="1">
      <c r="A12" s="118" t="s">
        <v>73</v>
      </c>
      <c r="B12" s="118"/>
      <c r="C12" s="118"/>
      <c r="D12" s="118"/>
      <c r="E12" s="118"/>
      <c r="F12" s="118"/>
      <c r="G12" s="118"/>
      <c r="H12" s="118"/>
      <c r="I12" s="118"/>
      <c r="J12" s="33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</row>
    <row r="13" spans="4:21" s="1" customFormat="1" ht="12.75" customHeight="1">
      <c r="D13" s="33"/>
      <c r="E13" s="33"/>
      <c r="F13" s="33"/>
      <c r="G13" s="33"/>
      <c r="H13" s="33"/>
      <c r="I13" s="33"/>
      <c r="J13" s="33"/>
      <c r="K13" s="106" t="s">
        <v>17</v>
      </c>
      <c r="L13" s="106" t="s">
        <v>19</v>
      </c>
      <c r="M13" s="106"/>
      <c r="N13" s="106" t="s">
        <v>20</v>
      </c>
      <c r="O13" s="106"/>
      <c r="P13" s="106" t="s">
        <v>21</v>
      </c>
      <c r="Q13" s="106"/>
      <c r="R13" s="106" t="s">
        <v>12</v>
      </c>
      <c r="S13" s="106" t="s">
        <v>13</v>
      </c>
      <c r="T13" s="106" t="s">
        <v>14</v>
      </c>
      <c r="U13" s="6"/>
    </row>
    <row r="14" spans="1:21" s="4" customFormat="1" ht="11.25">
      <c r="A14" s="107" t="s">
        <v>34</v>
      </c>
      <c r="B14" s="107"/>
      <c r="C14" s="107"/>
      <c r="D14" s="107"/>
      <c r="E14" s="107"/>
      <c r="F14" s="107"/>
      <c r="G14" s="107"/>
      <c r="H14" s="107"/>
      <c r="I14" s="107"/>
      <c r="J14" s="34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"/>
    </row>
    <row r="15" spans="1:21" s="1" customFormat="1" ht="11.25">
      <c r="A15" s="107" t="s">
        <v>74</v>
      </c>
      <c r="B15" s="107"/>
      <c r="C15" s="107"/>
      <c r="D15" s="107"/>
      <c r="E15" s="107"/>
      <c r="F15" s="107"/>
      <c r="G15" s="107"/>
      <c r="H15" s="107"/>
      <c r="I15" s="107"/>
      <c r="J15" s="33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6"/>
    </row>
    <row r="16" spans="1:21" s="1" customFormat="1" ht="11.25">
      <c r="A16" s="107" t="s">
        <v>75</v>
      </c>
      <c r="B16" s="107"/>
      <c r="C16" s="107"/>
      <c r="D16" s="107"/>
      <c r="E16" s="107"/>
      <c r="F16" s="107"/>
      <c r="G16" s="107"/>
      <c r="H16" s="107"/>
      <c r="I16" s="107"/>
      <c r="J16" s="33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6"/>
    </row>
    <row r="17" spans="1:21" s="1" customFormat="1" ht="11.25">
      <c r="A17" s="107" t="s">
        <v>76</v>
      </c>
      <c r="B17" s="107"/>
      <c r="C17" s="107"/>
      <c r="D17" s="107"/>
      <c r="E17" s="107"/>
      <c r="F17" s="107"/>
      <c r="G17" s="107"/>
      <c r="H17" s="107"/>
      <c r="I17" s="107"/>
      <c r="J17" s="33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6"/>
    </row>
    <row r="18" spans="1:21" s="1" customFormat="1" ht="23.25" customHeight="1">
      <c r="A18" s="107" t="s">
        <v>35</v>
      </c>
      <c r="B18" s="107"/>
      <c r="C18" s="107"/>
      <c r="D18" s="107"/>
      <c r="E18" s="107"/>
      <c r="F18" s="107"/>
      <c r="G18" s="107"/>
      <c r="H18" s="107"/>
      <c r="I18" s="107"/>
      <c r="J18" s="33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6"/>
    </row>
    <row r="19" spans="1:21" s="1" customFormat="1" ht="11.25">
      <c r="A19" s="107" t="s">
        <v>33</v>
      </c>
      <c r="B19" s="107"/>
      <c r="C19" s="107"/>
      <c r="D19" s="107"/>
      <c r="E19" s="107"/>
      <c r="F19" s="107"/>
      <c r="G19" s="107"/>
      <c r="H19" s="107"/>
      <c r="I19" s="107"/>
      <c r="J19" s="33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6"/>
    </row>
    <row r="20" spans="4:21" s="1" customFormat="1" ht="12.75">
      <c r="D20" s="33"/>
      <c r="E20" s="93"/>
      <c r="F20" s="93"/>
      <c r="G20" s="33"/>
      <c r="H20" s="33"/>
      <c r="I20" s="33"/>
      <c r="J20" s="33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6"/>
    </row>
    <row r="21" spans="1:21" s="1" customFormat="1" ht="12.75" customHeight="1">
      <c r="A21" s="2"/>
      <c r="B21" s="2"/>
      <c r="C21" s="2"/>
      <c r="D21" s="2"/>
      <c r="E21" s="2"/>
      <c r="F21" s="2"/>
      <c r="G21" s="108" t="s">
        <v>8</v>
      </c>
      <c r="H21" s="109"/>
      <c r="I21" s="110"/>
      <c r="J21" s="33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6"/>
    </row>
    <row r="22" spans="1:21" s="1" customFormat="1" ht="22.5">
      <c r="A22" s="3" t="s">
        <v>9</v>
      </c>
      <c r="B22" s="3" t="s">
        <v>28</v>
      </c>
      <c r="C22" s="3" t="s">
        <v>27</v>
      </c>
      <c r="D22" s="3" t="s">
        <v>29</v>
      </c>
      <c r="E22" s="3" t="s">
        <v>10</v>
      </c>
      <c r="F22" s="3" t="s">
        <v>26</v>
      </c>
      <c r="G22" s="3" t="s">
        <v>72</v>
      </c>
      <c r="H22" s="3" t="str">
        <f>+CONCATENATE(F4," ",$F$8)</f>
        <v>36 km/h</v>
      </c>
      <c r="I22" s="3" t="str">
        <f>+CONCATENATE(F5," ",$F$8)</f>
        <v>38 km/h</v>
      </c>
      <c r="J22" s="33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6"/>
    </row>
    <row r="23" spans="1:20" ht="11.25">
      <c r="A23" s="26"/>
      <c r="B23" s="26"/>
      <c r="C23" s="26"/>
      <c r="D23" s="26"/>
      <c r="E23" s="80" t="s">
        <v>36</v>
      </c>
      <c r="F23" s="26"/>
      <c r="G23" s="26"/>
      <c r="H23" s="26"/>
      <c r="I23" s="26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1.25">
      <c r="A24" s="28"/>
      <c r="B24" s="41"/>
      <c r="C24" s="29"/>
      <c r="D24" s="29"/>
      <c r="E24" s="81" t="s">
        <v>37</v>
      </c>
      <c r="F24" s="29"/>
      <c r="G24" s="36"/>
      <c r="H24" s="36"/>
      <c r="I24" s="36"/>
      <c r="K24" s="24"/>
      <c r="L24" s="24"/>
      <c r="M24" s="24"/>
      <c r="N24" s="24"/>
      <c r="O24" s="24"/>
      <c r="P24" s="24"/>
      <c r="Q24" s="24"/>
      <c r="R24" s="25"/>
      <c r="S24" s="25"/>
      <c r="T24" s="25"/>
    </row>
    <row r="25" spans="1:20" ht="33.75">
      <c r="A25" s="30">
        <v>590</v>
      </c>
      <c r="B25" s="31">
        <v>0</v>
      </c>
      <c r="C25" s="37">
        <f aca="true" t="shared" si="0" ref="C25:C47">IF(B25&lt;&gt;"",$F$2-B25,"")</f>
        <v>186.8</v>
      </c>
      <c r="D25" s="37">
        <f>+B25</f>
        <v>0</v>
      </c>
      <c r="E25" s="46" t="s">
        <v>38</v>
      </c>
      <c r="F25" s="38">
        <v>0.4583333333333333</v>
      </c>
      <c r="G25" s="38">
        <f>IF($B25&lt;&gt;"",R25,"")</f>
        <v>0.5201388888888889</v>
      </c>
      <c r="H25" s="38">
        <f>IF($B25&lt;&gt;"",S25,"")</f>
        <v>0.5201388888888889</v>
      </c>
      <c r="I25" s="38">
        <f>IF($B25&lt;&gt;"",T25,"")</f>
        <v>0.5201388888888889</v>
      </c>
      <c r="J25" s="83"/>
      <c r="K25" s="44">
        <f>C25</f>
        <v>186.8</v>
      </c>
      <c r="L25" s="17">
        <f aca="true" t="shared" si="1" ref="L25:L47">IF($B25&lt;&gt;"",INT(($B25*$L$3)),"")</f>
        <v>0</v>
      </c>
      <c r="M25" s="17" t="str">
        <f aca="true" t="shared" si="2" ref="M25:M47">IF($B25&lt;&gt;"",CONCATENATE(INT($L25/60),":",MOD($L25,60)),"")</f>
        <v>0:0</v>
      </c>
      <c r="N25" s="17">
        <f aca="true" t="shared" si="3" ref="N25:N47">IF($B25&lt;&gt;"",INT(($B25*$L$4)),"")</f>
        <v>0</v>
      </c>
      <c r="O25" s="17" t="str">
        <f aca="true" t="shared" si="4" ref="O25:O47">IF($B25&lt;&gt;"",CONCATENATE(INT($N25/60),":",MOD($N25,60)),"")</f>
        <v>0:0</v>
      </c>
      <c r="P25" s="17">
        <f aca="true" t="shared" si="5" ref="P25:P47">IF($B25&lt;&gt;"",INT(($B25*$L$5)),"")</f>
        <v>0</v>
      </c>
      <c r="Q25" s="18" t="str">
        <f aca="true" t="shared" si="6" ref="Q25:Q47">IF($B25&lt;&gt;"",CONCATENATE(INT($P25/60),":",MOD($P25,60)),"")</f>
        <v>0:0</v>
      </c>
      <c r="R25" s="18">
        <f aca="true" t="shared" si="7" ref="R25:R47">IF($B25&lt;&gt;"",$F$6+$M25,"")</f>
        <v>0.5201388888888889</v>
      </c>
      <c r="S25" s="18">
        <f aca="true" t="shared" si="8" ref="S25:S47">IF($B25&lt;&gt;"",$F$6+$O25,"")</f>
        <v>0.5201388888888889</v>
      </c>
      <c r="T25" s="18">
        <f aca="true" t="shared" si="9" ref="T25:T47">IF($B25&lt;&gt;"",$F$6+$Q25,"")</f>
        <v>0.5201388888888889</v>
      </c>
    </row>
    <row r="26" spans="1:20" ht="33.75" customHeight="1">
      <c r="A26" s="30">
        <v>580</v>
      </c>
      <c r="B26" s="31">
        <v>1.4</v>
      </c>
      <c r="C26" s="37">
        <f t="shared" si="0"/>
        <v>185.4</v>
      </c>
      <c r="D26" s="37"/>
      <c r="E26" s="47" t="s">
        <v>77</v>
      </c>
      <c r="F26" s="38">
        <v>0.4597222222222222</v>
      </c>
      <c r="G26" s="38">
        <f aca="true" t="shared" si="10" ref="G26:G43">IF($B26&lt;&gt;"",R26,"")</f>
        <v>0.5215277777777778</v>
      </c>
      <c r="H26" s="38">
        <f aca="true" t="shared" si="11" ref="H26:H43">IF($B26&lt;&gt;"",S26,"")</f>
        <v>0.5215277777777778</v>
      </c>
      <c r="I26" s="38">
        <f aca="true" t="shared" si="12" ref="I26:I43">IF($B26&lt;&gt;"",T26,"")</f>
        <v>0.5215277777777778</v>
      </c>
      <c r="J26" s="83"/>
      <c r="K26" s="44">
        <f aca="true" t="shared" si="13" ref="K26:K43">C26</f>
        <v>185.4</v>
      </c>
      <c r="L26" s="17">
        <f t="shared" si="1"/>
        <v>2</v>
      </c>
      <c r="M26" s="17" t="str">
        <f t="shared" si="2"/>
        <v>0:2</v>
      </c>
      <c r="N26" s="17">
        <f t="shared" si="3"/>
        <v>2</v>
      </c>
      <c r="O26" s="17" t="str">
        <f t="shared" si="4"/>
        <v>0:2</v>
      </c>
      <c r="P26" s="17">
        <f t="shared" si="5"/>
        <v>2</v>
      </c>
      <c r="Q26" s="18" t="str">
        <f t="shared" si="6"/>
        <v>0:2</v>
      </c>
      <c r="R26" s="18">
        <f t="shared" si="7"/>
        <v>0.5215277777777778</v>
      </c>
      <c r="S26" s="18">
        <f t="shared" si="8"/>
        <v>0.5215277777777778</v>
      </c>
      <c r="T26" s="18">
        <f t="shared" si="9"/>
        <v>0.5215277777777778</v>
      </c>
    </row>
    <row r="27" spans="1:20" ht="11.25">
      <c r="A27" s="30">
        <v>430</v>
      </c>
      <c r="B27" s="31">
        <v>7.2</v>
      </c>
      <c r="C27" s="37">
        <f>IF(B27&lt;&gt;"",$F$2-B27,"")</f>
        <v>179.60000000000002</v>
      </c>
      <c r="D27" s="37"/>
      <c r="E27" s="46" t="s">
        <v>78</v>
      </c>
      <c r="F27" s="38">
        <v>0.475</v>
      </c>
      <c r="G27" s="38">
        <f t="shared" si="10"/>
        <v>0.5284722222222222</v>
      </c>
      <c r="H27" s="38">
        <f t="shared" si="11"/>
        <v>0.5284722222222222</v>
      </c>
      <c r="I27" s="38">
        <f t="shared" si="12"/>
        <v>0.5277777777777778</v>
      </c>
      <c r="J27" s="83"/>
      <c r="K27" s="44">
        <f t="shared" si="13"/>
        <v>179.60000000000002</v>
      </c>
      <c r="L27" s="17">
        <f t="shared" si="1"/>
        <v>12</v>
      </c>
      <c r="M27" s="17" t="str">
        <f t="shared" si="2"/>
        <v>0:12</v>
      </c>
      <c r="N27" s="17">
        <f t="shared" si="3"/>
        <v>12</v>
      </c>
      <c r="O27" s="17" t="str">
        <f t="shared" si="4"/>
        <v>0:12</v>
      </c>
      <c r="P27" s="17">
        <f t="shared" si="5"/>
        <v>11</v>
      </c>
      <c r="Q27" s="18" t="str">
        <f t="shared" si="6"/>
        <v>0:11</v>
      </c>
      <c r="R27" s="18">
        <f t="shared" si="7"/>
        <v>0.5284722222222222</v>
      </c>
      <c r="S27" s="18">
        <f t="shared" si="8"/>
        <v>0.5284722222222222</v>
      </c>
      <c r="T27" s="18">
        <f t="shared" si="9"/>
        <v>0.5277777777777778</v>
      </c>
    </row>
    <row r="28" spans="1:20" ht="11.25">
      <c r="A28" s="30">
        <v>420</v>
      </c>
      <c r="B28" s="31">
        <v>9.2</v>
      </c>
      <c r="C28" s="37">
        <f t="shared" si="0"/>
        <v>177.60000000000002</v>
      </c>
      <c r="D28" s="90"/>
      <c r="E28" s="46" t="s">
        <v>79</v>
      </c>
      <c r="F28" s="38">
        <v>0.4777777777777778</v>
      </c>
      <c r="G28" s="38">
        <f t="shared" si="10"/>
        <v>0.53125</v>
      </c>
      <c r="H28" s="38">
        <f t="shared" si="11"/>
        <v>0.5305555555555556</v>
      </c>
      <c r="I28" s="38">
        <f t="shared" si="12"/>
        <v>0.5298611111111111</v>
      </c>
      <c r="J28" s="83"/>
      <c r="K28" s="44">
        <f t="shared" si="13"/>
        <v>177.60000000000002</v>
      </c>
      <c r="L28" s="17">
        <f t="shared" si="1"/>
        <v>16</v>
      </c>
      <c r="M28" s="17" t="str">
        <f t="shared" si="2"/>
        <v>0:16</v>
      </c>
      <c r="N28" s="17">
        <f t="shared" si="3"/>
        <v>15</v>
      </c>
      <c r="O28" s="17" t="str">
        <f t="shared" si="4"/>
        <v>0:15</v>
      </c>
      <c r="P28" s="17">
        <f t="shared" si="5"/>
        <v>14</v>
      </c>
      <c r="Q28" s="18" t="str">
        <f t="shared" si="6"/>
        <v>0:14</v>
      </c>
      <c r="R28" s="18">
        <f t="shared" si="7"/>
        <v>0.53125</v>
      </c>
      <c r="S28" s="18">
        <f t="shared" si="8"/>
        <v>0.5305555555555556</v>
      </c>
      <c r="T28" s="18">
        <f t="shared" si="9"/>
        <v>0.5298611111111111</v>
      </c>
    </row>
    <row r="29" spans="1:20" ht="11.25">
      <c r="A29" s="30">
        <v>570</v>
      </c>
      <c r="B29" s="31">
        <v>24.6</v>
      </c>
      <c r="C29" s="37">
        <f t="shared" si="0"/>
        <v>162.20000000000002</v>
      </c>
      <c r="D29" s="37"/>
      <c r="E29" s="47" t="s">
        <v>39</v>
      </c>
      <c r="F29" s="38">
        <v>0.4861111111111111</v>
      </c>
      <c r="G29" s="38">
        <f t="shared" si="10"/>
        <v>0.55</v>
      </c>
      <c r="H29" s="38">
        <f t="shared" si="11"/>
        <v>0.5486111111111112</v>
      </c>
      <c r="I29" s="38">
        <f t="shared" si="12"/>
        <v>0.5465277777777778</v>
      </c>
      <c r="J29" s="83"/>
      <c r="K29" s="44">
        <f t="shared" si="13"/>
        <v>162.20000000000002</v>
      </c>
      <c r="L29" s="17">
        <f t="shared" si="1"/>
        <v>43</v>
      </c>
      <c r="M29" s="17" t="str">
        <f t="shared" si="2"/>
        <v>0:43</v>
      </c>
      <c r="N29" s="17">
        <f t="shared" si="3"/>
        <v>41</v>
      </c>
      <c r="O29" s="17" t="str">
        <f t="shared" si="4"/>
        <v>0:41</v>
      </c>
      <c r="P29" s="17">
        <f t="shared" si="5"/>
        <v>38</v>
      </c>
      <c r="Q29" s="18" t="str">
        <f t="shared" si="6"/>
        <v>0:38</v>
      </c>
      <c r="R29" s="18">
        <f t="shared" si="7"/>
        <v>0.55</v>
      </c>
      <c r="S29" s="18">
        <f t="shared" si="8"/>
        <v>0.5486111111111112</v>
      </c>
      <c r="T29" s="18">
        <f t="shared" si="9"/>
        <v>0.5465277777777778</v>
      </c>
    </row>
    <row r="30" spans="1:20" ht="11.25">
      <c r="A30" s="30">
        <v>605</v>
      </c>
      <c r="B30" s="31">
        <v>26.8</v>
      </c>
      <c r="C30" s="37">
        <f t="shared" si="0"/>
        <v>160</v>
      </c>
      <c r="D30" s="37"/>
      <c r="E30" s="48" t="s">
        <v>40</v>
      </c>
      <c r="F30" s="38">
        <v>0.4888888888888889</v>
      </c>
      <c r="G30" s="38">
        <f t="shared" si="10"/>
        <v>0.5527777777777778</v>
      </c>
      <c r="H30" s="38">
        <f t="shared" si="11"/>
        <v>0.5506944444444445</v>
      </c>
      <c r="I30" s="38">
        <f t="shared" si="12"/>
        <v>0.5493055555555556</v>
      </c>
      <c r="J30" s="83"/>
      <c r="K30" s="44">
        <f t="shared" si="13"/>
        <v>160</v>
      </c>
      <c r="L30" s="17">
        <f t="shared" si="1"/>
        <v>47</v>
      </c>
      <c r="M30" s="17" t="str">
        <f t="shared" si="2"/>
        <v>0:47</v>
      </c>
      <c r="N30" s="17">
        <f t="shared" si="3"/>
        <v>44</v>
      </c>
      <c r="O30" s="17" t="str">
        <f t="shared" si="4"/>
        <v>0:44</v>
      </c>
      <c r="P30" s="17">
        <f t="shared" si="5"/>
        <v>42</v>
      </c>
      <c r="Q30" s="18" t="str">
        <f t="shared" si="6"/>
        <v>0:42</v>
      </c>
      <c r="R30" s="18">
        <f t="shared" si="7"/>
        <v>0.5527777777777778</v>
      </c>
      <c r="S30" s="18">
        <f t="shared" si="8"/>
        <v>0.5506944444444445</v>
      </c>
      <c r="T30" s="18">
        <f t="shared" si="9"/>
        <v>0.5493055555555556</v>
      </c>
    </row>
    <row r="31" spans="1:20" ht="11.25">
      <c r="A31" s="30">
        <v>810</v>
      </c>
      <c r="B31" s="31">
        <v>34.4</v>
      </c>
      <c r="C31" s="37">
        <f t="shared" si="0"/>
        <v>152.4</v>
      </c>
      <c r="D31" s="37"/>
      <c r="E31" s="47" t="s">
        <v>41</v>
      </c>
      <c r="F31" s="38">
        <v>0.4979166666666666</v>
      </c>
      <c r="G31" s="38">
        <f t="shared" si="10"/>
        <v>0.5618055555555556</v>
      </c>
      <c r="H31" s="38">
        <f t="shared" si="11"/>
        <v>0.5597222222222222</v>
      </c>
      <c r="I31" s="38">
        <f t="shared" si="12"/>
        <v>0.5576388888888889</v>
      </c>
      <c r="J31" s="83"/>
      <c r="K31" s="44">
        <f t="shared" si="13"/>
        <v>152.4</v>
      </c>
      <c r="L31" s="17">
        <f t="shared" si="1"/>
        <v>60</v>
      </c>
      <c r="M31" s="17" t="str">
        <f t="shared" si="2"/>
        <v>1:0</v>
      </c>
      <c r="N31" s="17">
        <f t="shared" si="3"/>
        <v>57</v>
      </c>
      <c r="O31" s="17" t="str">
        <f t="shared" si="4"/>
        <v>0:57</v>
      </c>
      <c r="P31" s="17">
        <f t="shared" si="5"/>
        <v>54</v>
      </c>
      <c r="Q31" s="18" t="str">
        <f t="shared" si="6"/>
        <v>0:54</v>
      </c>
      <c r="R31" s="18">
        <f t="shared" si="7"/>
        <v>0.5618055555555556</v>
      </c>
      <c r="S31" s="18">
        <f t="shared" si="8"/>
        <v>0.5597222222222222</v>
      </c>
      <c r="T31" s="18">
        <f t="shared" si="9"/>
        <v>0.5576388888888889</v>
      </c>
    </row>
    <row r="32" spans="1:20" ht="11.25">
      <c r="A32" s="30">
        <v>990</v>
      </c>
      <c r="B32" s="31">
        <v>51</v>
      </c>
      <c r="C32" s="37">
        <f t="shared" si="0"/>
        <v>135.8</v>
      </c>
      <c r="D32" s="37"/>
      <c r="E32" s="47" t="s">
        <v>42</v>
      </c>
      <c r="F32" s="38">
        <v>0.517361111111111</v>
      </c>
      <c r="G32" s="38">
        <f t="shared" si="10"/>
        <v>0.5826388888888889</v>
      </c>
      <c r="H32" s="38">
        <f t="shared" si="11"/>
        <v>0.5791666666666667</v>
      </c>
      <c r="I32" s="38">
        <f t="shared" si="12"/>
        <v>0.5756944444444445</v>
      </c>
      <c r="J32" s="83"/>
      <c r="K32" s="44">
        <f t="shared" si="13"/>
        <v>135.8</v>
      </c>
      <c r="L32" s="17">
        <f t="shared" si="1"/>
        <v>90</v>
      </c>
      <c r="M32" s="17" t="str">
        <f t="shared" si="2"/>
        <v>1:30</v>
      </c>
      <c r="N32" s="17">
        <f t="shared" si="3"/>
        <v>85</v>
      </c>
      <c r="O32" s="17" t="str">
        <f t="shared" si="4"/>
        <v>1:25</v>
      </c>
      <c r="P32" s="17">
        <f t="shared" si="5"/>
        <v>80</v>
      </c>
      <c r="Q32" s="18" t="str">
        <f t="shared" si="6"/>
        <v>1:20</v>
      </c>
      <c r="R32" s="18">
        <f t="shared" si="7"/>
        <v>0.5826388888888889</v>
      </c>
      <c r="S32" s="18">
        <f t="shared" si="8"/>
        <v>0.5791666666666667</v>
      </c>
      <c r="T32" s="18">
        <f t="shared" si="9"/>
        <v>0.5756944444444445</v>
      </c>
    </row>
    <row r="33" spans="1:20" ht="11.25">
      <c r="A33" s="30">
        <v>920</v>
      </c>
      <c r="B33" s="31">
        <v>54.6</v>
      </c>
      <c r="C33" s="37">
        <f t="shared" si="0"/>
        <v>132.20000000000002</v>
      </c>
      <c r="D33" s="37"/>
      <c r="E33" s="48" t="s">
        <v>43</v>
      </c>
      <c r="F33" s="38">
        <v>0.5215277777777778</v>
      </c>
      <c r="G33" s="38">
        <f t="shared" si="10"/>
        <v>0.5868055555555556</v>
      </c>
      <c r="H33" s="38">
        <f t="shared" si="11"/>
        <v>0.5833333333333334</v>
      </c>
      <c r="I33" s="38">
        <f t="shared" si="12"/>
        <v>0.5798611111111112</v>
      </c>
      <c r="J33" s="83"/>
      <c r="K33" s="44">
        <f t="shared" si="13"/>
        <v>132.20000000000002</v>
      </c>
      <c r="L33" s="17">
        <f t="shared" si="1"/>
        <v>96</v>
      </c>
      <c r="M33" s="17" t="str">
        <f t="shared" si="2"/>
        <v>1:36</v>
      </c>
      <c r="N33" s="17">
        <f t="shared" si="3"/>
        <v>91</v>
      </c>
      <c r="O33" s="17" t="str">
        <f t="shared" si="4"/>
        <v>1:31</v>
      </c>
      <c r="P33" s="17">
        <f t="shared" si="5"/>
        <v>86</v>
      </c>
      <c r="Q33" s="18" t="str">
        <f t="shared" si="6"/>
        <v>1:26</v>
      </c>
      <c r="R33" s="18">
        <f t="shared" si="7"/>
        <v>0.5868055555555556</v>
      </c>
      <c r="S33" s="18">
        <f t="shared" si="8"/>
        <v>0.5833333333333334</v>
      </c>
      <c r="T33" s="18">
        <f t="shared" si="9"/>
        <v>0.5798611111111112</v>
      </c>
    </row>
    <row r="34" spans="1:20" ht="11.25">
      <c r="A34" s="30">
        <v>990</v>
      </c>
      <c r="B34" s="31">
        <v>65.4</v>
      </c>
      <c r="C34" s="37">
        <f t="shared" si="0"/>
        <v>121.4</v>
      </c>
      <c r="D34" s="37"/>
      <c r="E34" s="63" t="s">
        <v>44</v>
      </c>
      <c r="F34" s="38">
        <v>0.5347222222222222</v>
      </c>
      <c r="G34" s="38">
        <f t="shared" si="10"/>
        <v>0.6000000000000001</v>
      </c>
      <c r="H34" s="38">
        <f t="shared" si="11"/>
        <v>0.5958333333333333</v>
      </c>
      <c r="I34" s="38">
        <f t="shared" si="12"/>
        <v>0.5916666666666667</v>
      </c>
      <c r="J34" s="83"/>
      <c r="K34" s="44">
        <f t="shared" si="13"/>
        <v>121.4</v>
      </c>
      <c r="L34" s="17">
        <f t="shared" si="1"/>
        <v>115</v>
      </c>
      <c r="M34" s="17" t="str">
        <f t="shared" si="2"/>
        <v>1:55</v>
      </c>
      <c r="N34" s="17">
        <f t="shared" si="3"/>
        <v>109</v>
      </c>
      <c r="O34" s="17" t="str">
        <f t="shared" si="4"/>
        <v>1:49</v>
      </c>
      <c r="P34" s="17">
        <f t="shared" si="5"/>
        <v>103</v>
      </c>
      <c r="Q34" s="18" t="str">
        <f t="shared" si="6"/>
        <v>1:43</v>
      </c>
      <c r="R34" s="18">
        <f t="shared" si="7"/>
        <v>0.6000000000000001</v>
      </c>
      <c r="S34" s="18">
        <f t="shared" si="8"/>
        <v>0.5958333333333333</v>
      </c>
      <c r="T34" s="18">
        <f t="shared" si="9"/>
        <v>0.5916666666666667</v>
      </c>
    </row>
    <row r="35" spans="1:20" ht="11.25">
      <c r="A35" s="30">
        <v>970</v>
      </c>
      <c r="B35" s="31">
        <v>66</v>
      </c>
      <c r="C35" s="37">
        <f t="shared" si="0"/>
        <v>120.80000000000001</v>
      </c>
      <c r="D35" s="37"/>
      <c r="E35" s="47" t="s">
        <v>45</v>
      </c>
      <c r="F35" s="38">
        <v>0.5354166666666667</v>
      </c>
      <c r="G35" s="38">
        <f t="shared" si="10"/>
        <v>0.6006944444444445</v>
      </c>
      <c r="H35" s="38">
        <f t="shared" si="11"/>
        <v>0.5965277777777778</v>
      </c>
      <c r="I35" s="38">
        <f t="shared" si="12"/>
        <v>0.5923611111111111</v>
      </c>
      <c r="J35" s="83"/>
      <c r="K35" s="44">
        <f t="shared" si="13"/>
        <v>120.80000000000001</v>
      </c>
      <c r="L35" s="17">
        <f t="shared" si="1"/>
        <v>116</v>
      </c>
      <c r="M35" s="17" t="str">
        <f t="shared" si="2"/>
        <v>1:56</v>
      </c>
      <c r="N35" s="17">
        <f t="shared" si="3"/>
        <v>110</v>
      </c>
      <c r="O35" s="17" t="str">
        <f t="shared" si="4"/>
        <v>1:50</v>
      </c>
      <c r="P35" s="17">
        <f t="shared" si="5"/>
        <v>104</v>
      </c>
      <c r="Q35" s="18" t="str">
        <f t="shared" si="6"/>
        <v>1:44</v>
      </c>
      <c r="R35" s="18">
        <f t="shared" si="7"/>
        <v>0.6006944444444445</v>
      </c>
      <c r="S35" s="18">
        <f t="shared" si="8"/>
        <v>0.5965277777777778</v>
      </c>
      <c r="T35" s="18">
        <f t="shared" si="9"/>
        <v>0.5923611111111111</v>
      </c>
    </row>
    <row r="36" spans="1:20" ht="11.25">
      <c r="A36" s="30">
        <v>1180</v>
      </c>
      <c r="B36" s="31">
        <v>73.4</v>
      </c>
      <c r="C36" s="37">
        <f t="shared" si="0"/>
        <v>113.4</v>
      </c>
      <c r="D36" s="37"/>
      <c r="E36" s="47" t="s">
        <v>46</v>
      </c>
      <c r="F36" s="38">
        <v>0.5444444444444444</v>
      </c>
      <c r="G36" s="38">
        <f t="shared" si="10"/>
        <v>0.6097222222222223</v>
      </c>
      <c r="H36" s="38">
        <f t="shared" si="11"/>
        <v>0.6048611111111112</v>
      </c>
      <c r="I36" s="38">
        <f t="shared" si="12"/>
        <v>0.6000000000000001</v>
      </c>
      <c r="J36" s="83"/>
      <c r="K36" s="44">
        <f t="shared" si="13"/>
        <v>113.4</v>
      </c>
      <c r="L36" s="17">
        <f t="shared" si="1"/>
        <v>129</v>
      </c>
      <c r="M36" s="17" t="str">
        <f t="shared" si="2"/>
        <v>2:9</v>
      </c>
      <c r="N36" s="17">
        <f t="shared" si="3"/>
        <v>122</v>
      </c>
      <c r="O36" s="17" t="str">
        <f t="shared" si="4"/>
        <v>2:2</v>
      </c>
      <c r="P36" s="17">
        <f t="shared" si="5"/>
        <v>115</v>
      </c>
      <c r="Q36" s="18" t="str">
        <f t="shared" si="6"/>
        <v>1:55</v>
      </c>
      <c r="R36" s="18">
        <f t="shared" si="7"/>
        <v>0.6097222222222223</v>
      </c>
      <c r="S36" s="18">
        <f t="shared" si="8"/>
        <v>0.6048611111111112</v>
      </c>
      <c r="T36" s="18">
        <f t="shared" si="9"/>
        <v>0.6000000000000001</v>
      </c>
    </row>
    <row r="37" spans="1:20" ht="11.25">
      <c r="A37" s="30">
        <v>1055</v>
      </c>
      <c r="B37" s="31">
        <v>80</v>
      </c>
      <c r="C37" s="37">
        <f t="shared" si="0"/>
        <v>106.80000000000001</v>
      </c>
      <c r="D37" s="37"/>
      <c r="E37" s="48" t="s">
        <v>47</v>
      </c>
      <c r="F37" s="38">
        <v>0.5520833333333334</v>
      </c>
      <c r="G37" s="38">
        <f t="shared" si="10"/>
        <v>0.6180555555555556</v>
      </c>
      <c r="H37" s="38">
        <f t="shared" si="11"/>
        <v>0.6125</v>
      </c>
      <c r="I37" s="38">
        <f t="shared" si="12"/>
        <v>0.607638888888889</v>
      </c>
      <c r="J37" s="83"/>
      <c r="K37" s="44">
        <f t="shared" si="13"/>
        <v>106.80000000000001</v>
      </c>
      <c r="L37" s="17">
        <f t="shared" si="1"/>
        <v>141</v>
      </c>
      <c r="M37" s="17" t="str">
        <f t="shared" si="2"/>
        <v>2:21</v>
      </c>
      <c r="N37" s="17">
        <f t="shared" si="3"/>
        <v>133</v>
      </c>
      <c r="O37" s="17" t="str">
        <f t="shared" si="4"/>
        <v>2:13</v>
      </c>
      <c r="P37" s="17">
        <f t="shared" si="5"/>
        <v>126</v>
      </c>
      <c r="Q37" s="18" t="str">
        <f t="shared" si="6"/>
        <v>2:6</v>
      </c>
      <c r="R37" s="18">
        <f t="shared" si="7"/>
        <v>0.6180555555555556</v>
      </c>
      <c r="S37" s="18">
        <f t="shared" si="8"/>
        <v>0.6125</v>
      </c>
      <c r="T37" s="18">
        <f t="shared" si="9"/>
        <v>0.607638888888889</v>
      </c>
    </row>
    <row r="38" spans="1:20" ht="11.25">
      <c r="A38" s="30">
        <v>890</v>
      </c>
      <c r="B38" s="96">
        <v>90</v>
      </c>
      <c r="C38" s="37">
        <f t="shared" si="0"/>
        <v>96.80000000000001</v>
      </c>
      <c r="D38" s="37"/>
      <c r="E38" s="47" t="s">
        <v>80</v>
      </c>
      <c r="F38" s="95">
        <v>0.5638888888888889</v>
      </c>
      <c r="G38" s="38">
        <f t="shared" si="10"/>
        <v>0.6298611111111112</v>
      </c>
      <c r="H38" s="38">
        <f t="shared" si="11"/>
        <v>0.6243055555555556</v>
      </c>
      <c r="I38" s="38">
        <f t="shared" si="12"/>
        <v>0.61875</v>
      </c>
      <c r="J38" s="83"/>
      <c r="K38" s="44">
        <f t="shared" si="13"/>
        <v>96.80000000000001</v>
      </c>
      <c r="L38" s="17">
        <f t="shared" si="1"/>
        <v>158</v>
      </c>
      <c r="M38" s="17" t="str">
        <f t="shared" si="2"/>
        <v>2:38</v>
      </c>
      <c r="N38" s="17">
        <f t="shared" si="3"/>
        <v>150</v>
      </c>
      <c r="O38" s="17" t="str">
        <f t="shared" si="4"/>
        <v>2:30</v>
      </c>
      <c r="P38" s="17">
        <f t="shared" si="5"/>
        <v>142</v>
      </c>
      <c r="Q38" s="18" t="str">
        <f t="shared" si="6"/>
        <v>2:22</v>
      </c>
      <c r="R38" s="18">
        <f t="shared" si="7"/>
        <v>0.6298611111111112</v>
      </c>
      <c r="S38" s="18">
        <f t="shared" si="8"/>
        <v>0.6243055555555556</v>
      </c>
      <c r="T38" s="18">
        <f t="shared" si="9"/>
        <v>0.61875</v>
      </c>
    </row>
    <row r="39" spans="1:20" ht="11.25">
      <c r="A39" s="30">
        <v>800</v>
      </c>
      <c r="B39" s="31">
        <v>98</v>
      </c>
      <c r="C39" s="37">
        <f t="shared" si="0"/>
        <v>88.80000000000001</v>
      </c>
      <c r="D39" s="37"/>
      <c r="E39" s="48" t="s">
        <v>48</v>
      </c>
      <c r="F39" s="38">
        <v>0.5944444444444444</v>
      </c>
      <c r="G39" s="38">
        <f t="shared" si="10"/>
        <v>0.6395833333333334</v>
      </c>
      <c r="H39" s="38">
        <f t="shared" si="11"/>
        <v>0.6333333333333334</v>
      </c>
      <c r="I39" s="38">
        <f t="shared" si="12"/>
        <v>0.6270833333333333</v>
      </c>
      <c r="J39" s="83"/>
      <c r="K39" s="44">
        <f t="shared" si="13"/>
        <v>88.80000000000001</v>
      </c>
      <c r="L39" s="17">
        <f t="shared" si="1"/>
        <v>172</v>
      </c>
      <c r="M39" s="17" t="str">
        <f t="shared" si="2"/>
        <v>2:52</v>
      </c>
      <c r="N39" s="17">
        <f t="shared" si="3"/>
        <v>163</v>
      </c>
      <c r="O39" s="17" t="str">
        <f t="shared" si="4"/>
        <v>2:43</v>
      </c>
      <c r="P39" s="17">
        <f t="shared" si="5"/>
        <v>154</v>
      </c>
      <c r="Q39" s="18" t="str">
        <f t="shared" si="6"/>
        <v>2:34</v>
      </c>
      <c r="R39" s="18">
        <f t="shared" si="7"/>
        <v>0.6395833333333334</v>
      </c>
      <c r="S39" s="18">
        <f t="shared" si="8"/>
        <v>0.6333333333333334</v>
      </c>
      <c r="T39" s="18">
        <f t="shared" si="9"/>
        <v>0.6270833333333333</v>
      </c>
    </row>
    <row r="40" spans="1:20" s="57" customFormat="1" ht="11.25">
      <c r="A40" s="50">
        <v>800</v>
      </c>
      <c r="B40" s="91">
        <v>101</v>
      </c>
      <c r="C40" s="51">
        <f t="shared" si="0"/>
        <v>85.80000000000001</v>
      </c>
      <c r="D40" s="51"/>
      <c r="E40" s="52" t="s">
        <v>49</v>
      </c>
      <c r="F40" s="53">
        <v>0.5979166666666667</v>
      </c>
      <c r="G40" s="53">
        <f t="shared" si="10"/>
        <v>0.64375</v>
      </c>
      <c r="H40" s="53">
        <f t="shared" si="11"/>
        <v>0.6368055555555556</v>
      </c>
      <c r="I40" s="53">
        <f t="shared" si="12"/>
        <v>0.6305555555555555</v>
      </c>
      <c r="J40" s="54"/>
      <c r="K40" s="55">
        <f t="shared" si="13"/>
        <v>85.80000000000001</v>
      </c>
      <c r="L40" s="54">
        <f t="shared" si="1"/>
        <v>178</v>
      </c>
      <c r="M40" s="54" t="str">
        <f t="shared" si="2"/>
        <v>2:58</v>
      </c>
      <c r="N40" s="54">
        <f t="shared" si="3"/>
        <v>168</v>
      </c>
      <c r="O40" s="54" t="str">
        <f t="shared" si="4"/>
        <v>2:48</v>
      </c>
      <c r="P40" s="54">
        <f t="shared" si="5"/>
        <v>159</v>
      </c>
      <c r="Q40" s="56" t="str">
        <f t="shared" si="6"/>
        <v>2:39</v>
      </c>
      <c r="R40" s="56">
        <f t="shared" si="7"/>
        <v>0.64375</v>
      </c>
      <c r="S40" s="56">
        <f t="shared" si="8"/>
        <v>0.6368055555555556</v>
      </c>
      <c r="T40" s="56">
        <f t="shared" si="9"/>
        <v>0.6305555555555555</v>
      </c>
    </row>
    <row r="41" spans="1:20" ht="11.25" customHeight="1">
      <c r="A41" s="30">
        <v>860</v>
      </c>
      <c r="B41" s="31">
        <v>103.7</v>
      </c>
      <c r="C41" s="37">
        <f t="shared" si="0"/>
        <v>83.10000000000001</v>
      </c>
      <c r="D41" s="37"/>
      <c r="E41" s="46" t="s">
        <v>50</v>
      </c>
      <c r="F41" s="38">
        <v>0.6013888888888889</v>
      </c>
      <c r="G41" s="38">
        <f t="shared" si="10"/>
        <v>0.6472222222222223</v>
      </c>
      <c r="H41" s="38">
        <f t="shared" si="11"/>
        <v>0.6395833333333334</v>
      </c>
      <c r="I41" s="38">
        <f t="shared" si="12"/>
        <v>0.6333333333333334</v>
      </c>
      <c r="J41" s="83"/>
      <c r="K41" s="44">
        <f t="shared" si="13"/>
        <v>83.10000000000001</v>
      </c>
      <c r="L41" s="17">
        <f t="shared" si="1"/>
        <v>183</v>
      </c>
      <c r="M41" s="17" t="str">
        <f t="shared" si="2"/>
        <v>3:3</v>
      </c>
      <c r="N41" s="17">
        <f t="shared" si="3"/>
        <v>172</v>
      </c>
      <c r="O41" s="17" t="str">
        <f t="shared" si="4"/>
        <v>2:52</v>
      </c>
      <c r="P41" s="17">
        <f t="shared" si="5"/>
        <v>163</v>
      </c>
      <c r="Q41" s="18" t="str">
        <f t="shared" si="6"/>
        <v>2:43</v>
      </c>
      <c r="R41" s="18">
        <f t="shared" si="7"/>
        <v>0.6472222222222223</v>
      </c>
      <c r="S41" s="18">
        <f t="shared" si="8"/>
        <v>0.6395833333333334</v>
      </c>
      <c r="T41" s="18">
        <f t="shared" si="9"/>
        <v>0.6333333333333334</v>
      </c>
    </row>
    <row r="42" spans="1:20" ht="11.25">
      <c r="A42" s="30">
        <v>835</v>
      </c>
      <c r="B42" s="31">
        <v>107</v>
      </c>
      <c r="C42" s="37">
        <f t="shared" si="0"/>
        <v>79.80000000000001</v>
      </c>
      <c r="D42" s="37"/>
      <c r="E42" s="49" t="s">
        <v>51</v>
      </c>
      <c r="F42" s="38">
        <v>0.6048611111111112</v>
      </c>
      <c r="G42" s="38">
        <f t="shared" si="10"/>
        <v>0.6506944444444445</v>
      </c>
      <c r="H42" s="38">
        <f t="shared" si="11"/>
        <v>0.64375</v>
      </c>
      <c r="I42" s="38">
        <f t="shared" si="12"/>
        <v>0.6368055555555556</v>
      </c>
      <c r="J42" s="83"/>
      <c r="K42" s="44">
        <f t="shared" si="13"/>
        <v>79.80000000000001</v>
      </c>
      <c r="L42" s="17">
        <f t="shared" si="1"/>
        <v>188</v>
      </c>
      <c r="M42" s="17" t="str">
        <f t="shared" si="2"/>
        <v>3:8</v>
      </c>
      <c r="N42" s="17">
        <f t="shared" si="3"/>
        <v>178</v>
      </c>
      <c r="O42" s="17" t="str">
        <f t="shared" si="4"/>
        <v>2:58</v>
      </c>
      <c r="P42" s="17">
        <f t="shared" si="5"/>
        <v>168</v>
      </c>
      <c r="Q42" s="18" t="str">
        <f t="shared" si="6"/>
        <v>2:48</v>
      </c>
      <c r="R42" s="18">
        <f t="shared" si="7"/>
        <v>0.6506944444444445</v>
      </c>
      <c r="S42" s="18">
        <f t="shared" si="8"/>
        <v>0.64375</v>
      </c>
      <c r="T42" s="18">
        <f t="shared" si="9"/>
        <v>0.6368055555555556</v>
      </c>
    </row>
    <row r="43" spans="1:20" ht="12" customHeight="1">
      <c r="A43" s="30">
        <v>700</v>
      </c>
      <c r="B43" s="31">
        <v>114.4</v>
      </c>
      <c r="C43" s="37">
        <f t="shared" si="0"/>
        <v>72.4</v>
      </c>
      <c r="D43" s="37"/>
      <c r="E43" s="46" t="s">
        <v>52</v>
      </c>
      <c r="F43" s="38">
        <v>0.6138888888888888</v>
      </c>
      <c r="G43" s="38">
        <f t="shared" si="10"/>
        <v>0.6597222222222223</v>
      </c>
      <c r="H43" s="38">
        <f t="shared" si="11"/>
        <v>0.6520833333333333</v>
      </c>
      <c r="I43" s="38">
        <f t="shared" si="12"/>
        <v>0.6451388888888889</v>
      </c>
      <c r="J43" s="83"/>
      <c r="K43" s="44">
        <f t="shared" si="13"/>
        <v>72.4</v>
      </c>
      <c r="L43" s="17">
        <f t="shared" si="1"/>
        <v>201</v>
      </c>
      <c r="M43" s="17" t="str">
        <f t="shared" si="2"/>
        <v>3:21</v>
      </c>
      <c r="N43" s="17">
        <f t="shared" si="3"/>
        <v>190</v>
      </c>
      <c r="O43" s="17" t="str">
        <f t="shared" si="4"/>
        <v>3:10</v>
      </c>
      <c r="P43" s="17">
        <f t="shared" si="5"/>
        <v>180</v>
      </c>
      <c r="Q43" s="18" t="str">
        <f t="shared" si="6"/>
        <v>3:0</v>
      </c>
      <c r="R43" s="18">
        <f t="shared" si="7"/>
        <v>0.6597222222222223</v>
      </c>
      <c r="S43" s="18">
        <f t="shared" si="8"/>
        <v>0.6520833333333333</v>
      </c>
      <c r="T43" s="18">
        <f t="shared" si="9"/>
        <v>0.6451388888888889</v>
      </c>
    </row>
    <row r="44" spans="1:20" ht="22.5">
      <c r="A44" s="30">
        <v>650</v>
      </c>
      <c r="B44" s="31">
        <v>123.7</v>
      </c>
      <c r="C44" s="37">
        <f t="shared" si="0"/>
        <v>63.10000000000001</v>
      </c>
      <c r="D44" s="37"/>
      <c r="E44" s="49" t="s">
        <v>53</v>
      </c>
      <c r="F44" s="38">
        <v>0.625</v>
      </c>
      <c r="G44" s="38">
        <f aca="true" t="shared" si="14" ref="G44:I47">IF($B44&lt;&gt;"",R44,"")</f>
        <v>0.6715277777777778</v>
      </c>
      <c r="H44" s="38">
        <f t="shared" si="14"/>
        <v>0.6631944444444445</v>
      </c>
      <c r="I44" s="38">
        <f t="shared" si="14"/>
        <v>0.6555555555555556</v>
      </c>
      <c r="J44" s="83"/>
      <c r="K44" s="44">
        <f aca="true" t="shared" si="15" ref="K44:K62">C44</f>
        <v>63.10000000000001</v>
      </c>
      <c r="L44" s="17">
        <f t="shared" si="1"/>
        <v>218</v>
      </c>
      <c r="M44" s="17" t="str">
        <f t="shared" si="2"/>
        <v>3:38</v>
      </c>
      <c r="N44" s="17">
        <f t="shared" si="3"/>
        <v>206</v>
      </c>
      <c r="O44" s="17" t="str">
        <f t="shared" si="4"/>
        <v>3:26</v>
      </c>
      <c r="P44" s="17">
        <f t="shared" si="5"/>
        <v>195</v>
      </c>
      <c r="Q44" s="18" t="str">
        <f t="shared" si="6"/>
        <v>3:15</v>
      </c>
      <c r="R44" s="18">
        <f t="shared" si="7"/>
        <v>0.6715277777777778</v>
      </c>
      <c r="S44" s="18">
        <f t="shared" si="8"/>
        <v>0.6631944444444445</v>
      </c>
      <c r="T44" s="18">
        <f t="shared" si="9"/>
        <v>0.6555555555555556</v>
      </c>
    </row>
    <row r="45" spans="1:20" ht="11.25">
      <c r="A45" s="30">
        <v>670</v>
      </c>
      <c r="B45" s="31">
        <v>126</v>
      </c>
      <c r="C45" s="37">
        <f t="shared" si="0"/>
        <v>60.80000000000001</v>
      </c>
      <c r="D45" s="37"/>
      <c r="E45" s="46" t="s">
        <v>54</v>
      </c>
      <c r="F45" s="38">
        <v>0.6277777777777778</v>
      </c>
      <c r="G45" s="38">
        <f t="shared" si="14"/>
        <v>0.6743055555555556</v>
      </c>
      <c r="H45" s="38">
        <f t="shared" si="14"/>
        <v>0.6659722222222223</v>
      </c>
      <c r="I45" s="38">
        <f t="shared" si="14"/>
        <v>0.6576388888888889</v>
      </c>
      <c r="J45" s="83"/>
      <c r="K45" s="44">
        <f t="shared" si="15"/>
        <v>60.80000000000001</v>
      </c>
      <c r="L45" s="17">
        <f t="shared" si="1"/>
        <v>222</v>
      </c>
      <c r="M45" s="17" t="str">
        <f t="shared" si="2"/>
        <v>3:42</v>
      </c>
      <c r="N45" s="17">
        <f t="shared" si="3"/>
        <v>210</v>
      </c>
      <c r="O45" s="17" t="str">
        <f t="shared" si="4"/>
        <v>3:30</v>
      </c>
      <c r="P45" s="17">
        <f t="shared" si="5"/>
        <v>198</v>
      </c>
      <c r="Q45" s="18" t="str">
        <f t="shared" si="6"/>
        <v>3:18</v>
      </c>
      <c r="R45" s="18">
        <f t="shared" si="7"/>
        <v>0.6743055555555556</v>
      </c>
      <c r="S45" s="18">
        <f t="shared" si="8"/>
        <v>0.6659722222222223</v>
      </c>
      <c r="T45" s="18">
        <f t="shared" si="9"/>
        <v>0.6576388888888889</v>
      </c>
    </row>
    <row r="46" spans="1:20" ht="11.25">
      <c r="A46" s="30">
        <v>642</v>
      </c>
      <c r="B46" s="31">
        <v>128.1</v>
      </c>
      <c r="C46" s="37">
        <f t="shared" si="0"/>
        <v>58.70000000000002</v>
      </c>
      <c r="D46" s="37"/>
      <c r="E46" s="47" t="s">
        <v>55</v>
      </c>
      <c r="F46" s="38">
        <v>0.6298611111111111</v>
      </c>
      <c r="G46" s="38">
        <f t="shared" si="14"/>
        <v>0.6770833333333334</v>
      </c>
      <c r="H46" s="38">
        <f t="shared" si="14"/>
        <v>0.6680555555555556</v>
      </c>
      <c r="I46" s="38">
        <f t="shared" si="14"/>
        <v>0.6604166666666667</v>
      </c>
      <c r="J46" s="83"/>
      <c r="K46" s="44">
        <f t="shared" si="15"/>
        <v>58.70000000000002</v>
      </c>
      <c r="L46" s="17">
        <f t="shared" si="1"/>
        <v>226</v>
      </c>
      <c r="M46" s="17" t="str">
        <f t="shared" si="2"/>
        <v>3:46</v>
      </c>
      <c r="N46" s="17">
        <f t="shared" si="3"/>
        <v>213</v>
      </c>
      <c r="O46" s="17" t="str">
        <f t="shared" si="4"/>
        <v>3:33</v>
      </c>
      <c r="P46" s="17">
        <f t="shared" si="5"/>
        <v>202</v>
      </c>
      <c r="Q46" s="18" t="str">
        <f t="shared" si="6"/>
        <v>3:22</v>
      </c>
      <c r="R46" s="18">
        <f t="shared" si="7"/>
        <v>0.6770833333333334</v>
      </c>
      <c r="S46" s="18">
        <f t="shared" si="8"/>
        <v>0.6680555555555556</v>
      </c>
      <c r="T46" s="18">
        <f t="shared" si="9"/>
        <v>0.6604166666666667</v>
      </c>
    </row>
    <row r="47" spans="1:20" ht="11.25" customHeight="1">
      <c r="A47" s="30">
        <v>595</v>
      </c>
      <c r="B47" s="31">
        <v>130.4</v>
      </c>
      <c r="C47" s="37">
        <f t="shared" si="0"/>
        <v>56.400000000000006</v>
      </c>
      <c r="D47" s="37"/>
      <c r="E47" s="48" t="s">
        <v>56</v>
      </c>
      <c r="F47" s="38">
        <v>0.6326388888888889</v>
      </c>
      <c r="G47" s="38">
        <f t="shared" si="14"/>
        <v>0.6798611111111111</v>
      </c>
      <c r="H47" s="38">
        <f t="shared" si="14"/>
        <v>0.6708333333333334</v>
      </c>
      <c r="I47" s="38">
        <f t="shared" si="14"/>
        <v>0.6625000000000001</v>
      </c>
      <c r="J47" s="83"/>
      <c r="K47" s="44">
        <f t="shared" si="15"/>
        <v>56.400000000000006</v>
      </c>
      <c r="L47" s="17">
        <f t="shared" si="1"/>
        <v>230</v>
      </c>
      <c r="M47" s="17" t="str">
        <f t="shared" si="2"/>
        <v>3:50</v>
      </c>
      <c r="N47" s="17">
        <f t="shared" si="3"/>
        <v>217</v>
      </c>
      <c r="O47" s="17" t="str">
        <f t="shared" si="4"/>
        <v>3:37</v>
      </c>
      <c r="P47" s="17">
        <f t="shared" si="5"/>
        <v>205</v>
      </c>
      <c r="Q47" s="18" t="str">
        <f t="shared" si="6"/>
        <v>3:25</v>
      </c>
      <c r="R47" s="18">
        <f t="shared" si="7"/>
        <v>0.6798611111111111</v>
      </c>
      <c r="S47" s="18">
        <f t="shared" si="8"/>
        <v>0.6708333333333334</v>
      </c>
      <c r="T47" s="18">
        <f t="shared" si="9"/>
        <v>0.6625000000000001</v>
      </c>
    </row>
    <row r="48" spans="1:20" ht="45.75" customHeight="1">
      <c r="A48" s="30">
        <v>630</v>
      </c>
      <c r="B48" s="31">
        <v>135.1</v>
      </c>
      <c r="C48" s="37">
        <f aca="true" t="shared" si="16" ref="C48:C62">IF(B48&lt;&gt;"",$F$2-B48,"")</f>
        <v>51.70000000000002</v>
      </c>
      <c r="D48" s="37"/>
      <c r="E48" s="49" t="s">
        <v>65</v>
      </c>
      <c r="F48" s="38">
        <v>0.6381944444444444</v>
      </c>
      <c r="G48" s="38">
        <f aca="true" t="shared" si="17" ref="G48:I62">IF($B48&lt;&gt;"",R48,"")</f>
        <v>0.6854166666666667</v>
      </c>
      <c r="H48" s="38">
        <f t="shared" si="17"/>
        <v>0.6763888888888889</v>
      </c>
      <c r="I48" s="38">
        <f t="shared" si="17"/>
        <v>0.6680555555555556</v>
      </c>
      <c r="J48" s="83"/>
      <c r="K48" s="44">
        <f t="shared" si="15"/>
        <v>51.70000000000002</v>
      </c>
      <c r="L48" s="17">
        <f aca="true" t="shared" si="18" ref="L48:L62">IF($B48&lt;&gt;"",INT(($B48*$L$3)),"")</f>
        <v>238</v>
      </c>
      <c r="M48" s="17" t="str">
        <f aca="true" t="shared" si="19" ref="M48:M62">IF($B48&lt;&gt;"",CONCATENATE(INT($L48/60),":",MOD($L48,60)),"")</f>
        <v>3:58</v>
      </c>
      <c r="N48" s="17">
        <f aca="true" t="shared" si="20" ref="N48:N62">IF($B48&lt;&gt;"",INT(($B48*$L$4)),"")</f>
        <v>225</v>
      </c>
      <c r="O48" s="17" t="str">
        <f aca="true" t="shared" si="21" ref="O48:O62">IF($B48&lt;&gt;"",CONCATENATE(INT($N48/60),":",MOD($N48,60)),"")</f>
        <v>3:45</v>
      </c>
      <c r="P48" s="17">
        <f aca="true" t="shared" si="22" ref="P48:P62">IF($B48&lt;&gt;"",INT(($B48*$L$5)),"")</f>
        <v>213</v>
      </c>
      <c r="Q48" s="18" t="str">
        <f aca="true" t="shared" si="23" ref="Q48:Q62">IF($B48&lt;&gt;"",CONCATENATE(INT($P48/60),":",MOD($P48,60)),"")</f>
        <v>3:33</v>
      </c>
      <c r="R48" s="18">
        <f aca="true" t="shared" si="24" ref="R48:R62">IF($B48&lt;&gt;"",$F$6+$M48,"")</f>
        <v>0.6854166666666667</v>
      </c>
      <c r="S48" s="18">
        <f aca="true" t="shared" si="25" ref="S48:S62">IF($B48&lt;&gt;"",$F$6+$O48,"")</f>
        <v>0.6763888888888889</v>
      </c>
      <c r="T48" s="18">
        <f aca="true" t="shared" si="26" ref="T48:T62">IF($B48&lt;&gt;"",$F$6+$Q48,"")</f>
        <v>0.6680555555555556</v>
      </c>
    </row>
    <row r="49" spans="1:20" ht="33.75">
      <c r="A49" s="58">
        <v>665</v>
      </c>
      <c r="B49" s="92">
        <v>141.4</v>
      </c>
      <c r="C49" s="59">
        <f t="shared" si="16"/>
        <v>45.400000000000006</v>
      </c>
      <c r="D49" s="59"/>
      <c r="E49" s="62" t="s">
        <v>57</v>
      </c>
      <c r="F49" s="61">
        <v>0.6458333333333334</v>
      </c>
      <c r="G49" s="61">
        <f t="shared" si="17"/>
        <v>0.6930555555555556</v>
      </c>
      <c r="H49" s="61">
        <f t="shared" si="17"/>
        <v>0.6833333333333333</v>
      </c>
      <c r="I49" s="61">
        <f t="shared" si="17"/>
        <v>0.675</v>
      </c>
      <c r="J49" s="83"/>
      <c r="K49" s="44">
        <f t="shared" si="15"/>
        <v>45.400000000000006</v>
      </c>
      <c r="L49" s="17">
        <f t="shared" si="18"/>
        <v>249</v>
      </c>
      <c r="M49" s="17" t="str">
        <f t="shared" si="19"/>
        <v>4:9</v>
      </c>
      <c r="N49" s="17">
        <f t="shared" si="20"/>
        <v>235</v>
      </c>
      <c r="O49" s="17" t="str">
        <f t="shared" si="21"/>
        <v>3:55</v>
      </c>
      <c r="P49" s="17">
        <f t="shared" si="22"/>
        <v>223</v>
      </c>
      <c r="Q49" s="18" t="str">
        <f t="shared" si="23"/>
        <v>3:43</v>
      </c>
      <c r="R49" s="18">
        <f t="shared" si="24"/>
        <v>0.6930555555555556</v>
      </c>
      <c r="S49" s="18">
        <f t="shared" si="25"/>
        <v>0.6833333333333333</v>
      </c>
      <c r="T49" s="18">
        <f t="shared" si="26"/>
        <v>0.675</v>
      </c>
    </row>
    <row r="50" spans="1:20" ht="11.25">
      <c r="A50" s="30">
        <v>710</v>
      </c>
      <c r="B50" s="31">
        <v>145.1</v>
      </c>
      <c r="C50" s="37">
        <f t="shared" si="16"/>
        <v>41.70000000000002</v>
      </c>
      <c r="D50" s="37"/>
      <c r="E50" s="47" t="s">
        <v>67</v>
      </c>
      <c r="F50" s="38">
        <v>0.6506944444444445</v>
      </c>
      <c r="G50" s="38">
        <f t="shared" si="17"/>
        <v>0.6979166666666667</v>
      </c>
      <c r="H50" s="38">
        <f t="shared" si="17"/>
        <v>0.6875</v>
      </c>
      <c r="I50" s="38">
        <f t="shared" si="17"/>
        <v>0.6791666666666667</v>
      </c>
      <c r="J50" s="83"/>
      <c r="K50" s="44">
        <f t="shared" si="15"/>
        <v>41.70000000000002</v>
      </c>
      <c r="L50" s="17">
        <f t="shared" si="18"/>
        <v>256</v>
      </c>
      <c r="M50" s="17" t="str">
        <f t="shared" si="19"/>
        <v>4:16</v>
      </c>
      <c r="N50" s="17">
        <f t="shared" si="20"/>
        <v>241</v>
      </c>
      <c r="O50" s="17" t="str">
        <f t="shared" si="21"/>
        <v>4:1</v>
      </c>
      <c r="P50" s="17">
        <f t="shared" si="22"/>
        <v>229</v>
      </c>
      <c r="Q50" s="18" t="str">
        <f t="shared" si="23"/>
        <v>3:49</v>
      </c>
      <c r="R50" s="18">
        <f t="shared" si="24"/>
        <v>0.6979166666666667</v>
      </c>
      <c r="S50" s="18">
        <f t="shared" si="25"/>
        <v>0.6875</v>
      </c>
      <c r="T50" s="18">
        <f t="shared" si="26"/>
        <v>0.6791666666666667</v>
      </c>
    </row>
    <row r="51" spans="1:20" ht="11.25">
      <c r="A51" s="30">
        <v>730</v>
      </c>
      <c r="B51" s="31">
        <v>146.7</v>
      </c>
      <c r="C51" s="37">
        <f t="shared" si="16"/>
        <v>40.10000000000002</v>
      </c>
      <c r="D51" s="37"/>
      <c r="E51" s="46" t="s">
        <v>58</v>
      </c>
      <c r="F51" s="38">
        <v>0.6513888888888889</v>
      </c>
      <c r="G51" s="38">
        <f t="shared" si="17"/>
        <v>0.6993055555555556</v>
      </c>
      <c r="H51" s="38">
        <f t="shared" si="17"/>
        <v>0.6895833333333333</v>
      </c>
      <c r="I51" s="38">
        <f t="shared" si="17"/>
        <v>0.6805555555555556</v>
      </c>
      <c r="J51" s="83"/>
      <c r="K51" s="44">
        <f t="shared" si="15"/>
        <v>40.10000000000002</v>
      </c>
      <c r="L51" s="17">
        <f t="shared" si="18"/>
        <v>258</v>
      </c>
      <c r="M51" s="17" t="str">
        <f t="shared" si="19"/>
        <v>4:18</v>
      </c>
      <c r="N51" s="17">
        <f t="shared" si="20"/>
        <v>244</v>
      </c>
      <c r="O51" s="17" t="str">
        <f t="shared" si="21"/>
        <v>4:4</v>
      </c>
      <c r="P51" s="17">
        <f t="shared" si="22"/>
        <v>231</v>
      </c>
      <c r="Q51" s="18" t="str">
        <f t="shared" si="23"/>
        <v>3:51</v>
      </c>
      <c r="R51" s="18">
        <f t="shared" si="24"/>
        <v>0.6993055555555556</v>
      </c>
      <c r="S51" s="18">
        <f t="shared" si="25"/>
        <v>0.6895833333333333</v>
      </c>
      <c r="T51" s="18">
        <f t="shared" si="26"/>
        <v>0.6805555555555556</v>
      </c>
    </row>
    <row r="52" spans="1:20" ht="11.25">
      <c r="A52" s="58">
        <v>750</v>
      </c>
      <c r="B52" s="92">
        <v>148</v>
      </c>
      <c r="C52" s="59">
        <f t="shared" si="16"/>
        <v>38.80000000000001</v>
      </c>
      <c r="D52" s="59"/>
      <c r="E52" s="60" t="s">
        <v>59</v>
      </c>
      <c r="F52" s="61">
        <v>0.6534722222222222</v>
      </c>
      <c r="G52" s="61">
        <f t="shared" si="17"/>
        <v>0.701388888888889</v>
      </c>
      <c r="H52" s="61">
        <f t="shared" si="17"/>
        <v>0.6909722222222222</v>
      </c>
      <c r="I52" s="61">
        <f t="shared" si="17"/>
        <v>0.6819444444444445</v>
      </c>
      <c r="J52" s="83"/>
      <c r="K52" s="44">
        <f t="shared" si="15"/>
        <v>38.80000000000001</v>
      </c>
      <c r="L52" s="17">
        <f t="shared" si="18"/>
        <v>261</v>
      </c>
      <c r="M52" s="17" t="str">
        <f t="shared" si="19"/>
        <v>4:21</v>
      </c>
      <c r="N52" s="17">
        <f t="shared" si="20"/>
        <v>246</v>
      </c>
      <c r="O52" s="17" t="str">
        <f t="shared" si="21"/>
        <v>4:6</v>
      </c>
      <c r="P52" s="17">
        <f t="shared" si="22"/>
        <v>233</v>
      </c>
      <c r="Q52" s="18" t="str">
        <f t="shared" si="23"/>
        <v>3:53</v>
      </c>
      <c r="R52" s="18">
        <f t="shared" si="24"/>
        <v>0.701388888888889</v>
      </c>
      <c r="S52" s="18">
        <f t="shared" si="25"/>
        <v>0.6909722222222222</v>
      </c>
      <c r="T52" s="18">
        <f t="shared" si="26"/>
        <v>0.6819444444444445</v>
      </c>
    </row>
    <row r="53" spans="1:20" ht="22.5">
      <c r="A53" s="30">
        <v>810</v>
      </c>
      <c r="B53" s="31">
        <v>150.5</v>
      </c>
      <c r="C53" s="37">
        <f t="shared" si="16"/>
        <v>36.30000000000001</v>
      </c>
      <c r="D53" s="37"/>
      <c r="E53" s="47" t="s">
        <v>60</v>
      </c>
      <c r="F53" s="38">
        <v>0.65625</v>
      </c>
      <c r="G53" s="38">
        <f t="shared" si="17"/>
        <v>0.7041666666666667</v>
      </c>
      <c r="H53" s="38">
        <f t="shared" si="17"/>
        <v>0.6937500000000001</v>
      </c>
      <c r="I53" s="38">
        <f t="shared" si="17"/>
        <v>0.6847222222222222</v>
      </c>
      <c r="J53" s="83"/>
      <c r="K53" s="44">
        <f t="shared" si="15"/>
        <v>36.30000000000001</v>
      </c>
      <c r="L53" s="17">
        <f t="shared" si="18"/>
        <v>265</v>
      </c>
      <c r="M53" s="17" t="str">
        <f t="shared" si="19"/>
        <v>4:25</v>
      </c>
      <c r="N53" s="17">
        <f t="shared" si="20"/>
        <v>250</v>
      </c>
      <c r="O53" s="17" t="str">
        <f t="shared" si="21"/>
        <v>4:10</v>
      </c>
      <c r="P53" s="17">
        <f t="shared" si="22"/>
        <v>237</v>
      </c>
      <c r="Q53" s="18" t="str">
        <f t="shared" si="23"/>
        <v>3:57</v>
      </c>
      <c r="R53" s="18">
        <f t="shared" si="24"/>
        <v>0.7041666666666667</v>
      </c>
      <c r="S53" s="18">
        <f t="shared" si="25"/>
        <v>0.6937500000000001</v>
      </c>
      <c r="T53" s="18">
        <f t="shared" si="26"/>
        <v>0.6847222222222222</v>
      </c>
    </row>
    <row r="54" spans="1:20" ht="11.25">
      <c r="A54" s="30">
        <v>1410</v>
      </c>
      <c r="B54" s="31">
        <v>157.2</v>
      </c>
      <c r="C54" s="37">
        <f t="shared" si="16"/>
        <v>29.600000000000023</v>
      </c>
      <c r="D54" s="37"/>
      <c r="E54" s="47" t="s">
        <v>61</v>
      </c>
      <c r="F54" s="38">
        <v>0.6638888888888889</v>
      </c>
      <c r="G54" s="38">
        <f t="shared" si="17"/>
        <v>0.7125</v>
      </c>
      <c r="H54" s="38">
        <f t="shared" si="17"/>
        <v>0.7020833333333334</v>
      </c>
      <c r="I54" s="38">
        <f t="shared" si="17"/>
        <v>0.6923611111111112</v>
      </c>
      <c r="J54" s="83"/>
      <c r="K54" s="44">
        <f t="shared" si="15"/>
        <v>29.600000000000023</v>
      </c>
      <c r="L54" s="17">
        <f t="shared" si="18"/>
        <v>277</v>
      </c>
      <c r="M54" s="17" t="str">
        <f t="shared" si="19"/>
        <v>4:37</v>
      </c>
      <c r="N54" s="17">
        <f t="shared" si="20"/>
        <v>262</v>
      </c>
      <c r="O54" s="17" t="str">
        <f t="shared" si="21"/>
        <v>4:22</v>
      </c>
      <c r="P54" s="17">
        <f t="shared" si="22"/>
        <v>248</v>
      </c>
      <c r="Q54" s="18" t="str">
        <f t="shared" si="23"/>
        <v>4:8</v>
      </c>
      <c r="R54" s="18">
        <f t="shared" si="24"/>
        <v>0.7125</v>
      </c>
      <c r="S54" s="18">
        <f t="shared" si="25"/>
        <v>0.7020833333333334</v>
      </c>
      <c r="T54" s="18">
        <f t="shared" si="26"/>
        <v>0.6923611111111112</v>
      </c>
    </row>
    <row r="55" spans="1:20" s="70" customFormat="1" ht="22.5">
      <c r="A55" s="64">
        <v>1465</v>
      </c>
      <c r="B55" s="94">
        <v>159</v>
      </c>
      <c r="C55" s="65">
        <f t="shared" si="16"/>
        <v>27.80000000000001</v>
      </c>
      <c r="D55" s="65"/>
      <c r="E55" s="89" t="s">
        <v>71</v>
      </c>
      <c r="F55" s="66">
        <v>0.6659722222222222</v>
      </c>
      <c r="G55" s="66">
        <f t="shared" si="17"/>
        <v>0.7145833333333333</v>
      </c>
      <c r="H55" s="66">
        <f t="shared" si="17"/>
        <v>0.7041666666666667</v>
      </c>
      <c r="I55" s="66">
        <f t="shared" si="17"/>
        <v>0.6944444444444445</v>
      </c>
      <c r="J55" s="67"/>
      <c r="K55" s="68">
        <f t="shared" si="15"/>
        <v>27.80000000000001</v>
      </c>
      <c r="L55" s="67">
        <f t="shared" si="18"/>
        <v>280</v>
      </c>
      <c r="M55" s="67" t="str">
        <f t="shared" si="19"/>
        <v>4:40</v>
      </c>
      <c r="N55" s="67">
        <f t="shared" si="20"/>
        <v>265</v>
      </c>
      <c r="O55" s="67" t="str">
        <f t="shared" si="21"/>
        <v>4:25</v>
      </c>
      <c r="P55" s="67">
        <f t="shared" si="22"/>
        <v>251</v>
      </c>
      <c r="Q55" s="69" t="str">
        <f t="shared" si="23"/>
        <v>4:11</v>
      </c>
      <c r="R55" s="69">
        <f t="shared" si="24"/>
        <v>0.7145833333333333</v>
      </c>
      <c r="S55" s="69">
        <f t="shared" si="25"/>
        <v>0.7041666666666667</v>
      </c>
      <c r="T55" s="69">
        <f t="shared" si="26"/>
        <v>0.6944444444444445</v>
      </c>
    </row>
    <row r="56" spans="1:20" ht="11.25">
      <c r="A56" s="30">
        <v>1410</v>
      </c>
      <c r="B56" s="31">
        <v>159.8</v>
      </c>
      <c r="C56" s="37">
        <f t="shared" si="16"/>
        <v>27</v>
      </c>
      <c r="D56" s="37"/>
      <c r="E56" s="46" t="s">
        <v>31</v>
      </c>
      <c r="F56" s="38">
        <v>0.6673611111111111</v>
      </c>
      <c r="G56" s="38">
        <f t="shared" si="17"/>
        <v>0.7159722222222222</v>
      </c>
      <c r="H56" s="38">
        <f t="shared" si="17"/>
        <v>0.7048611111111112</v>
      </c>
      <c r="I56" s="38">
        <f t="shared" si="17"/>
        <v>0.695138888888889</v>
      </c>
      <c r="J56" s="83"/>
      <c r="K56" s="44">
        <f t="shared" si="15"/>
        <v>27</v>
      </c>
      <c r="L56" s="17">
        <f t="shared" si="18"/>
        <v>282</v>
      </c>
      <c r="M56" s="17" t="str">
        <f t="shared" si="19"/>
        <v>4:42</v>
      </c>
      <c r="N56" s="17">
        <f t="shared" si="20"/>
        <v>266</v>
      </c>
      <c r="O56" s="17" t="str">
        <f t="shared" si="21"/>
        <v>4:26</v>
      </c>
      <c r="P56" s="17">
        <f t="shared" si="22"/>
        <v>252</v>
      </c>
      <c r="Q56" s="18" t="str">
        <f t="shared" si="23"/>
        <v>4:12</v>
      </c>
      <c r="R56" s="18">
        <f t="shared" si="24"/>
        <v>0.7159722222222222</v>
      </c>
      <c r="S56" s="18">
        <f t="shared" si="25"/>
        <v>0.7048611111111112</v>
      </c>
      <c r="T56" s="18">
        <f t="shared" si="26"/>
        <v>0.695138888888889</v>
      </c>
    </row>
    <row r="57" spans="1:20" ht="11.25">
      <c r="A57" s="30">
        <v>1025</v>
      </c>
      <c r="B57" s="31">
        <v>166</v>
      </c>
      <c r="C57" s="37">
        <f t="shared" si="16"/>
        <v>20.80000000000001</v>
      </c>
      <c r="D57" s="37"/>
      <c r="E57" s="46" t="s">
        <v>64</v>
      </c>
      <c r="F57" s="38">
        <v>0.6743055555555556</v>
      </c>
      <c r="G57" s="38">
        <f t="shared" si="17"/>
        <v>0.7229166666666668</v>
      </c>
      <c r="H57" s="38">
        <f t="shared" si="17"/>
        <v>0.7118055555555556</v>
      </c>
      <c r="I57" s="38">
        <f t="shared" si="17"/>
        <v>0.7020833333333334</v>
      </c>
      <c r="J57" s="83"/>
      <c r="K57" s="44">
        <f t="shared" si="15"/>
        <v>20.80000000000001</v>
      </c>
      <c r="L57" s="17">
        <f t="shared" si="18"/>
        <v>292</v>
      </c>
      <c r="M57" s="17" t="str">
        <f t="shared" si="19"/>
        <v>4:52</v>
      </c>
      <c r="N57" s="17">
        <f t="shared" si="20"/>
        <v>276</v>
      </c>
      <c r="O57" s="17" t="str">
        <f t="shared" si="21"/>
        <v>4:36</v>
      </c>
      <c r="P57" s="17">
        <f t="shared" si="22"/>
        <v>262</v>
      </c>
      <c r="Q57" s="18" t="str">
        <f t="shared" si="23"/>
        <v>4:22</v>
      </c>
      <c r="R57" s="18">
        <f t="shared" si="24"/>
        <v>0.7229166666666668</v>
      </c>
      <c r="S57" s="18">
        <f t="shared" si="25"/>
        <v>0.7118055555555556</v>
      </c>
      <c r="T57" s="18">
        <f t="shared" si="26"/>
        <v>0.7020833333333334</v>
      </c>
    </row>
    <row r="58" spans="1:20" ht="22.5">
      <c r="A58" s="30">
        <v>810</v>
      </c>
      <c r="B58" s="31">
        <v>170</v>
      </c>
      <c r="C58" s="37">
        <f t="shared" si="16"/>
        <v>16.80000000000001</v>
      </c>
      <c r="D58" s="37"/>
      <c r="E58" s="47" t="s">
        <v>68</v>
      </c>
      <c r="F58" s="38">
        <v>0.6791666666666667</v>
      </c>
      <c r="G58" s="38">
        <f t="shared" si="17"/>
        <v>0.7284722222222223</v>
      </c>
      <c r="H58" s="38">
        <f t="shared" si="17"/>
        <v>0.7166666666666667</v>
      </c>
      <c r="I58" s="38">
        <f t="shared" si="17"/>
        <v>0.70625</v>
      </c>
      <c r="J58" s="83"/>
      <c r="K58" s="44">
        <f t="shared" si="15"/>
        <v>16.80000000000001</v>
      </c>
      <c r="L58" s="17">
        <f t="shared" si="18"/>
        <v>300</v>
      </c>
      <c r="M58" s="17" t="str">
        <f t="shared" si="19"/>
        <v>5:0</v>
      </c>
      <c r="N58" s="17">
        <f t="shared" si="20"/>
        <v>283</v>
      </c>
      <c r="O58" s="17" t="str">
        <f t="shared" si="21"/>
        <v>4:43</v>
      </c>
      <c r="P58" s="17">
        <f t="shared" si="22"/>
        <v>268</v>
      </c>
      <c r="Q58" s="18" t="str">
        <f t="shared" si="23"/>
        <v>4:28</v>
      </c>
      <c r="R58" s="18">
        <f t="shared" si="24"/>
        <v>0.7284722222222223</v>
      </c>
      <c r="S58" s="18">
        <f t="shared" si="25"/>
        <v>0.7166666666666667</v>
      </c>
      <c r="T58" s="18">
        <f t="shared" si="26"/>
        <v>0.70625</v>
      </c>
    </row>
    <row r="59" spans="1:20" ht="35.25" customHeight="1">
      <c r="A59" s="30">
        <v>1060</v>
      </c>
      <c r="B59" s="31">
        <v>177.9</v>
      </c>
      <c r="C59" s="37">
        <f t="shared" si="16"/>
        <v>8.900000000000006</v>
      </c>
      <c r="D59" s="37"/>
      <c r="E59" s="47" t="s">
        <v>69</v>
      </c>
      <c r="F59" s="38">
        <v>0.688888888888889</v>
      </c>
      <c r="G59" s="38">
        <f t="shared" si="17"/>
        <v>0.7375</v>
      </c>
      <c r="H59" s="38">
        <f t="shared" si="17"/>
        <v>0.7256944444444445</v>
      </c>
      <c r="I59" s="38">
        <f t="shared" si="17"/>
        <v>0.7145833333333333</v>
      </c>
      <c r="J59" s="83"/>
      <c r="K59" s="44">
        <f t="shared" si="15"/>
        <v>8.900000000000006</v>
      </c>
      <c r="L59" s="17">
        <f t="shared" si="18"/>
        <v>313</v>
      </c>
      <c r="M59" s="17" t="str">
        <f t="shared" si="19"/>
        <v>5:13</v>
      </c>
      <c r="N59" s="17">
        <f t="shared" si="20"/>
        <v>296</v>
      </c>
      <c r="O59" s="17" t="str">
        <f t="shared" si="21"/>
        <v>4:56</v>
      </c>
      <c r="P59" s="17">
        <f t="shared" si="22"/>
        <v>280</v>
      </c>
      <c r="Q59" s="18" t="str">
        <f t="shared" si="23"/>
        <v>4:40</v>
      </c>
      <c r="R59" s="18">
        <f t="shared" si="24"/>
        <v>0.7375</v>
      </c>
      <c r="S59" s="18">
        <f t="shared" si="25"/>
        <v>0.7256944444444445</v>
      </c>
      <c r="T59" s="18">
        <f t="shared" si="26"/>
        <v>0.7145833333333333</v>
      </c>
    </row>
    <row r="60" spans="1:20" ht="12" customHeight="1">
      <c r="A60" s="30">
        <v>960</v>
      </c>
      <c r="B60" s="31">
        <v>179.3</v>
      </c>
      <c r="C60" s="37">
        <f t="shared" si="16"/>
        <v>7.5</v>
      </c>
      <c r="D60" s="37"/>
      <c r="E60" s="48" t="s">
        <v>62</v>
      </c>
      <c r="F60" s="38">
        <v>0.6902777777777778</v>
      </c>
      <c r="G60" s="38">
        <f t="shared" si="17"/>
        <v>0.7395833333333334</v>
      </c>
      <c r="H60" s="38">
        <f t="shared" si="17"/>
        <v>0.7270833333333334</v>
      </c>
      <c r="I60" s="38">
        <f t="shared" si="17"/>
        <v>0.7166666666666667</v>
      </c>
      <c r="J60" s="83"/>
      <c r="K60" s="44">
        <f t="shared" si="15"/>
        <v>7.5</v>
      </c>
      <c r="L60" s="17">
        <f t="shared" si="18"/>
        <v>316</v>
      </c>
      <c r="M60" s="17" t="str">
        <f t="shared" si="19"/>
        <v>5:16</v>
      </c>
      <c r="N60" s="17">
        <f t="shared" si="20"/>
        <v>298</v>
      </c>
      <c r="O60" s="17" t="str">
        <f t="shared" si="21"/>
        <v>4:58</v>
      </c>
      <c r="P60" s="17">
        <f t="shared" si="22"/>
        <v>283</v>
      </c>
      <c r="Q60" s="18" t="str">
        <f t="shared" si="23"/>
        <v>4:43</v>
      </c>
      <c r="R60" s="18">
        <f t="shared" si="24"/>
        <v>0.7395833333333334</v>
      </c>
      <c r="S60" s="18">
        <f t="shared" si="25"/>
        <v>0.7270833333333334</v>
      </c>
      <c r="T60" s="18">
        <f t="shared" si="26"/>
        <v>0.7166666666666667</v>
      </c>
    </row>
    <row r="61" spans="1:20" ht="11.25">
      <c r="A61" s="30">
        <v>1656</v>
      </c>
      <c r="B61" s="31">
        <v>179.6</v>
      </c>
      <c r="C61" s="37">
        <f t="shared" si="16"/>
        <v>7.200000000000017</v>
      </c>
      <c r="D61" s="37"/>
      <c r="E61" s="82" t="s">
        <v>63</v>
      </c>
      <c r="F61" s="38">
        <v>0.6909722222222222</v>
      </c>
      <c r="G61" s="38">
        <f t="shared" si="17"/>
        <v>0.7395833333333334</v>
      </c>
      <c r="H61" s="38">
        <f t="shared" si="17"/>
        <v>0.7277777777777779</v>
      </c>
      <c r="I61" s="38">
        <f t="shared" si="17"/>
        <v>0.7166666666666667</v>
      </c>
      <c r="J61" s="83"/>
      <c r="K61" s="44">
        <f t="shared" si="15"/>
        <v>7.200000000000017</v>
      </c>
      <c r="L61" s="17">
        <f t="shared" si="18"/>
        <v>316</v>
      </c>
      <c r="M61" s="17" t="str">
        <f t="shared" si="19"/>
        <v>5:16</v>
      </c>
      <c r="N61" s="17">
        <f t="shared" si="20"/>
        <v>299</v>
      </c>
      <c r="O61" s="17" t="str">
        <f t="shared" si="21"/>
        <v>4:59</v>
      </c>
      <c r="P61" s="17">
        <f t="shared" si="22"/>
        <v>283</v>
      </c>
      <c r="Q61" s="18" t="str">
        <f t="shared" si="23"/>
        <v>4:43</v>
      </c>
      <c r="R61" s="18">
        <f t="shared" si="24"/>
        <v>0.7395833333333334</v>
      </c>
      <c r="S61" s="18">
        <f t="shared" si="25"/>
        <v>0.7277777777777779</v>
      </c>
      <c r="T61" s="18">
        <f t="shared" si="26"/>
        <v>0.7166666666666667</v>
      </c>
    </row>
    <row r="62" spans="1:20" s="79" customFormat="1" ht="33.75">
      <c r="A62" s="71">
        <v>1650</v>
      </c>
      <c r="B62" s="72">
        <v>186.8</v>
      </c>
      <c r="C62" s="73">
        <f t="shared" si="16"/>
        <v>0</v>
      </c>
      <c r="D62" s="73"/>
      <c r="E62" s="74" t="s">
        <v>70</v>
      </c>
      <c r="F62" s="75">
        <v>0.6993055555555556</v>
      </c>
      <c r="G62" s="75">
        <f t="shared" si="17"/>
        <v>0.7486111111111111</v>
      </c>
      <c r="H62" s="75">
        <f t="shared" si="17"/>
        <v>0.7361111111111112</v>
      </c>
      <c r="I62" s="75">
        <f t="shared" si="17"/>
        <v>0.7243055555555556</v>
      </c>
      <c r="J62" s="76"/>
      <c r="K62" s="77">
        <f t="shared" si="15"/>
        <v>0</v>
      </c>
      <c r="L62" s="76">
        <f t="shared" si="18"/>
        <v>329</v>
      </c>
      <c r="M62" s="76" t="str">
        <f t="shared" si="19"/>
        <v>5:29</v>
      </c>
      <c r="N62" s="76">
        <f t="shared" si="20"/>
        <v>311</v>
      </c>
      <c r="O62" s="76" t="str">
        <f t="shared" si="21"/>
        <v>5:11</v>
      </c>
      <c r="P62" s="76">
        <f t="shared" si="22"/>
        <v>294</v>
      </c>
      <c r="Q62" s="78" t="str">
        <f t="shared" si="23"/>
        <v>4:54</v>
      </c>
      <c r="R62" s="78">
        <f t="shared" si="24"/>
        <v>0.7486111111111111</v>
      </c>
      <c r="S62" s="78">
        <f t="shared" si="25"/>
        <v>0.7361111111111112</v>
      </c>
      <c r="T62" s="78">
        <f t="shared" si="26"/>
        <v>0.7243055555555556</v>
      </c>
    </row>
    <row r="63" spans="1:21" ht="11.25">
      <c r="A63" s="30"/>
      <c r="B63" s="31"/>
      <c r="C63" s="37"/>
      <c r="D63" s="37"/>
      <c r="E63" s="46"/>
      <c r="F63" s="38"/>
      <c r="G63" s="38"/>
      <c r="H63" s="38"/>
      <c r="I63" s="38"/>
      <c r="J63" s="83"/>
      <c r="K63" s="84"/>
      <c r="L63" s="83"/>
      <c r="M63" s="83"/>
      <c r="N63" s="83"/>
      <c r="O63" s="83"/>
      <c r="P63" s="83"/>
      <c r="Q63" s="85"/>
      <c r="R63" s="85"/>
      <c r="S63" s="85"/>
      <c r="T63" s="85"/>
      <c r="U63" s="35"/>
    </row>
    <row r="64" spans="1:21" ht="11.25">
      <c r="A64" s="30"/>
      <c r="B64" s="31"/>
      <c r="C64" s="37">
        <f>IF(B64&lt;&gt;"",$F$2-B64,"")</f>
      </c>
      <c r="D64" s="37"/>
      <c r="E64" s="46"/>
      <c r="F64" s="38"/>
      <c r="G64" s="38">
        <f>IF($B64&lt;&gt;"",R64,"")</f>
      </c>
      <c r="H64" s="38">
        <f>IF($B64&lt;&gt;"",S64,"")</f>
      </c>
      <c r="I64" s="38">
        <f>IF($B64&lt;&gt;"",T64,"")</f>
      </c>
      <c r="J64" s="83"/>
      <c r="K64" s="84">
        <f>C64</f>
      </c>
      <c r="L64" s="83">
        <f>IF($B64&lt;&gt;"",INT(($B64*$L$3)),"")</f>
      </c>
      <c r="M64" s="83">
        <f>IF($B64&lt;&gt;"",CONCATENATE(INT($L64/60),":",MOD($L64,60)),"")</f>
      </c>
      <c r="N64" s="83">
        <f>IF($B64&lt;&gt;"",INT(($B64*$L$4)),"")</f>
      </c>
      <c r="O64" s="83">
        <f>IF($B64&lt;&gt;"",CONCATENATE(INT($N64/60),":",MOD($N64,60)),"")</f>
      </c>
      <c r="P64" s="83">
        <f>IF($B64&lt;&gt;"",INT(($B64*$L$5)),"")</f>
      </c>
      <c r="Q64" s="85">
        <f>IF($B64&lt;&gt;"",CONCATENATE(INT($P64/60),":",MOD($P64,60)),"")</f>
      </c>
      <c r="R64" s="85">
        <f>IF($B64&lt;&gt;"",$F$6+$M64,"")</f>
      </c>
      <c r="S64" s="85">
        <f>IF($B64&lt;&gt;"",$F$6+$O64,"")</f>
      </c>
      <c r="T64" s="85">
        <f>IF($B64&lt;&gt;"",$F$6+$Q64,"")</f>
      </c>
      <c r="U64" s="35"/>
    </row>
    <row r="65" spans="1:21" ht="11.25">
      <c r="A65" s="30"/>
      <c r="B65" s="31"/>
      <c r="C65" s="32"/>
      <c r="D65" s="37"/>
      <c r="E65" s="37"/>
      <c r="F65" s="37"/>
      <c r="G65" s="38"/>
      <c r="H65" s="38"/>
      <c r="I65" s="38"/>
      <c r="J65" s="39"/>
      <c r="K65" s="83"/>
      <c r="L65" s="83"/>
      <c r="M65" s="83"/>
      <c r="N65" s="83"/>
      <c r="O65" s="83"/>
      <c r="P65" s="83"/>
      <c r="Q65" s="83"/>
      <c r="R65" s="85"/>
      <c r="S65" s="85"/>
      <c r="T65" s="85"/>
      <c r="U65" s="35"/>
    </row>
    <row r="66" spans="1:21" s="19" customFormat="1" ht="33.75" customHeight="1">
      <c r="A66" s="113" t="s">
        <v>81</v>
      </c>
      <c r="B66" s="113"/>
      <c r="C66" s="113"/>
      <c r="D66" s="113"/>
      <c r="E66" s="113"/>
      <c r="F66" s="113"/>
      <c r="G66" s="113"/>
      <c r="H66" s="113"/>
      <c r="I66" s="113"/>
      <c r="J66" s="40"/>
      <c r="K66" s="86"/>
      <c r="L66" s="86"/>
      <c r="M66" s="86"/>
      <c r="N66" s="86"/>
      <c r="O66" s="86"/>
      <c r="P66" s="86"/>
      <c r="Q66" s="86"/>
      <c r="R66" s="87"/>
      <c r="S66" s="87"/>
      <c r="T66" s="87"/>
      <c r="U66" s="45"/>
    </row>
    <row r="67" spans="1:21" s="19" customFormat="1" ht="11.25">
      <c r="A67" s="116"/>
      <c r="B67" s="116"/>
      <c r="C67" s="116"/>
      <c r="D67" s="116"/>
      <c r="E67" s="116"/>
      <c r="F67" s="116"/>
      <c r="G67" s="116"/>
      <c r="H67" s="116"/>
      <c r="I67" s="116"/>
      <c r="J67" s="40"/>
      <c r="K67" s="86"/>
      <c r="L67" s="86"/>
      <c r="M67" s="86"/>
      <c r="N67" s="86"/>
      <c r="O67" s="86"/>
      <c r="P67" s="86"/>
      <c r="Q67" s="86"/>
      <c r="R67" s="87"/>
      <c r="S67" s="87"/>
      <c r="T67" s="87"/>
      <c r="U67" s="45"/>
    </row>
    <row r="68" spans="1:21" s="19" customFormat="1" ht="11.25" customHeight="1">
      <c r="A68" s="113" t="s">
        <v>22</v>
      </c>
      <c r="B68" s="113"/>
      <c r="C68" s="113"/>
      <c r="D68" s="113"/>
      <c r="E68" s="113"/>
      <c r="F68" s="113"/>
      <c r="G68" s="113"/>
      <c r="H68" s="113"/>
      <c r="I68" s="113"/>
      <c r="J68" s="40"/>
      <c r="K68" s="86"/>
      <c r="L68" s="86"/>
      <c r="M68" s="86"/>
      <c r="N68" s="86"/>
      <c r="O68" s="86"/>
      <c r="P68" s="86"/>
      <c r="Q68" s="86"/>
      <c r="R68" s="87"/>
      <c r="S68" s="87"/>
      <c r="T68" s="87"/>
      <c r="U68" s="45"/>
    </row>
    <row r="69" spans="1:21" s="19" customFormat="1" ht="23.25" customHeight="1">
      <c r="A69" s="116" t="s">
        <v>23</v>
      </c>
      <c r="B69" s="116"/>
      <c r="C69" s="116"/>
      <c r="D69" s="116"/>
      <c r="E69" s="116"/>
      <c r="F69" s="116"/>
      <c r="G69" s="116"/>
      <c r="H69" s="116"/>
      <c r="I69" s="116"/>
      <c r="J69" s="40"/>
      <c r="K69" s="86"/>
      <c r="L69" s="86"/>
      <c r="M69" s="86"/>
      <c r="N69" s="86"/>
      <c r="O69" s="86"/>
      <c r="P69" s="86"/>
      <c r="Q69" s="86"/>
      <c r="R69" s="87"/>
      <c r="S69" s="87"/>
      <c r="T69" s="87"/>
      <c r="U69" s="45"/>
    </row>
    <row r="70" spans="1:21" s="19" customFormat="1" ht="11.25">
      <c r="A70" s="117" t="s">
        <v>32</v>
      </c>
      <c r="B70" s="117"/>
      <c r="C70" s="117"/>
      <c r="D70" s="117"/>
      <c r="E70" s="117"/>
      <c r="F70" s="117"/>
      <c r="G70" s="117"/>
      <c r="H70" s="117"/>
      <c r="I70" s="117"/>
      <c r="J70" s="40"/>
      <c r="K70" s="86"/>
      <c r="L70" s="86"/>
      <c r="M70" s="86"/>
      <c r="N70" s="86"/>
      <c r="O70" s="86"/>
      <c r="P70" s="86"/>
      <c r="Q70" s="86"/>
      <c r="R70" s="87"/>
      <c r="S70" s="87"/>
      <c r="T70" s="87"/>
      <c r="U70" s="45"/>
    </row>
    <row r="71" spans="1:21" ht="11.25">
      <c r="A71" s="117"/>
      <c r="B71" s="117"/>
      <c r="C71" s="117"/>
      <c r="D71" s="117"/>
      <c r="E71" s="117"/>
      <c r="F71" s="117"/>
      <c r="G71" s="117"/>
      <c r="H71" s="117"/>
      <c r="I71" s="117"/>
      <c r="J71" s="39"/>
      <c r="K71" s="83"/>
      <c r="L71" s="83"/>
      <c r="M71" s="83"/>
      <c r="N71" s="83"/>
      <c r="O71" s="83"/>
      <c r="P71" s="83"/>
      <c r="Q71" s="83"/>
      <c r="R71" s="85"/>
      <c r="S71" s="85"/>
      <c r="T71" s="85"/>
      <c r="U71" s="35"/>
    </row>
    <row r="72" spans="1:21" ht="11.25">
      <c r="A72" s="117"/>
      <c r="B72" s="117"/>
      <c r="C72" s="117"/>
      <c r="D72" s="117"/>
      <c r="E72" s="117"/>
      <c r="F72" s="117"/>
      <c r="G72" s="117"/>
      <c r="H72" s="117"/>
      <c r="I72" s="117"/>
      <c r="J72" s="39"/>
      <c r="K72" s="83"/>
      <c r="L72" s="83"/>
      <c r="M72" s="83"/>
      <c r="N72" s="83"/>
      <c r="O72" s="83"/>
      <c r="P72" s="83"/>
      <c r="Q72" s="83"/>
      <c r="R72" s="85"/>
      <c r="S72" s="85"/>
      <c r="T72" s="85"/>
      <c r="U72" s="35"/>
    </row>
    <row r="73" spans="1:21" ht="11.25">
      <c r="A73" s="117"/>
      <c r="B73" s="117"/>
      <c r="C73" s="117"/>
      <c r="D73" s="117"/>
      <c r="E73" s="117"/>
      <c r="F73" s="117"/>
      <c r="G73" s="117"/>
      <c r="H73" s="117"/>
      <c r="I73" s="117"/>
      <c r="J73" s="39"/>
      <c r="K73" s="83"/>
      <c r="L73" s="83"/>
      <c r="M73" s="83"/>
      <c r="N73" s="83"/>
      <c r="O73" s="83"/>
      <c r="P73" s="83"/>
      <c r="Q73" s="83"/>
      <c r="R73" s="85"/>
      <c r="S73" s="85"/>
      <c r="T73" s="85"/>
      <c r="U73" s="35"/>
    </row>
    <row r="74" spans="1:21" ht="11.25">
      <c r="A74" s="117"/>
      <c r="B74" s="117"/>
      <c r="C74" s="117"/>
      <c r="D74" s="117"/>
      <c r="E74" s="117"/>
      <c r="F74" s="117"/>
      <c r="G74" s="117"/>
      <c r="H74" s="117"/>
      <c r="I74" s="117"/>
      <c r="J74" s="39"/>
      <c r="K74" s="83"/>
      <c r="L74" s="83"/>
      <c r="M74" s="83"/>
      <c r="N74" s="83"/>
      <c r="O74" s="83"/>
      <c r="P74" s="83"/>
      <c r="Q74" s="83"/>
      <c r="R74" s="85"/>
      <c r="S74" s="85"/>
      <c r="T74" s="85"/>
      <c r="U74" s="35"/>
    </row>
    <row r="75" spans="1:21" ht="11.25">
      <c r="A75" s="117"/>
      <c r="B75" s="117"/>
      <c r="C75" s="117"/>
      <c r="D75" s="117"/>
      <c r="E75" s="117"/>
      <c r="F75" s="117"/>
      <c r="G75" s="117"/>
      <c r="H75" s="117"/>
      <c r="I75" s="117"/>
      <c r="J75" s="39"/>
      <c r="K75" s="83"/>
      <c r="L75" s="83"/>
      <c r="M75" s="83"/>
      <c r="N75" s="83"/>
      <c r="O75" s="83"/>
      <c r="P75" s="83"/>
      <c r="Q75" s="83"/>
      <c r="R75" s="85"/>
      <c r="S75" s="85"/>
      <c r="T75" s="85"/>
      <c r="U75" s="35"/>
    </row>
    <row r="76" spans="1:21" ht="11.25">
      <c r="A76" s="117"/>
      <c r="B76" s="117"/>
      <c r="C76" s="117"/>
      <c r="D76" s="117"/>
      <c r="E76" s="117"/>
      <c r="F76" s="117"/>
      <c r="G76" s="117"/>
      <c r="H76" s="117"/>
      <c r="I76" s="117"/>
      <c r="J76" s="39"/>
      <c r="K76" s="83"/>
      <c r="L76" s="83"/>
      <c r="M76" s="83"/>
      <c r="N76" s="83"/>
      <c r="O76" s="83"/>
      <c r="P76" s="83"/>
      <c r="Q76" s="83"/>
      <c r="R76" s="85"/>
      <c r="S76" s="85"/>
      <c r="T76" s="85"/>
      <c r="U76" s="35"/>
    </row>
    <row r="77" spans="11:21" ht="11.25"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35"/>
    </row>
    <row r="78" spans="11:21" ht="11.25"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35"/>
    </row>
    <row r="79" spans="11:21" ht="11.25"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35"/>
    </row>
    <row r="80" spans="11:21" ht="11.25"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35"/>
    </row>
    <row r="81" spans="11:21" ht="11.25"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35"/>
    </row>
    <row r="82" spans="11:21" ht="11.25"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35"/>
    </row>
    <row r="83" spans="11:21" ht="11.25"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35"/>
    </row>
    <row r="84" spans="11:21" ht="11.25"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35"/>
    </row>
    <row r="85" spans="11:21" ht="11.25"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35"/>
    </row>
    <row r="86" spans="11:21" ht="11.25"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35"/>
    </row>
    <row r="87" spans="11:21" ht="11.25"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35"/>
    </row>
    <row r="88" spans="11:21" ht="11.25"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35"/>
    </row>
    <row r="89" spans="11:21" ht="11.25"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35"/>
    </row>
    <row r="90" spans="11:21" ht="11.25"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35"/>
    </row>
    <row r="91" spans="11:21" ht="11.25"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35"/>
    </row>
    <row r="92" spans="11:21" ht="11.25"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35"/>
    </row>
    <row r="93" spans="11:21" ht="11.25"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35"/>
    </row>
    <row r="94" spans="11:21" ht="11.25"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35"/>
    </row>
    <row r="95" spans="11:21" ht="11.25"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35"/>
    </row>
    <row r="96" spans="11:21" ht="11.25"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35"/>
    </row>
    <row r="97" spans="11:21" ht="11.25"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35"/>
    </row>
    <row r="98" spans="11:21" ht="11.25"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35"/>
    </row>
    <row r="99" spans="11:21" ht="11.25"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35"/>
    </row>
    <row r="100" spans="11:21" ht="11.25"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35"/>
    </row>
    <row r="101" spans="11:21" ht="11.25"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35"/>
    </row>
    <row r="102" spans="11:21" ht="11.25"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35"/>
    </row>
    <row r="103" spans="11:21" ht="11.25"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35"/>
    </row>
    <row r="104" spans="11:21" ht="11.25"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35"/>
    </row>
    <row r="105" spans="11:21" ht="11.25"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35"/>
    </row>
    <row r="106" spans="11:21" ht="11.25"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35"/>
    </row>
    <row r="107" spans="11:21" ht="11.25"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35"/>
    </row>
    <row r="108" spans="11:21" ht="11.25"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35"/>
    </row>
    <row r="109" spans="11:21" ht="11.25"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35"/>
    </row>
    <row r="110" spans="11:21" ht="11.25"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35"/>
    </row>
    <row r="111" spans="11:21" ht="11.25"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35"/>
    </row>
    <row r="112" spans="11:21" ht="11.25"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35"/>
    </row>
    <row r="113" spans="11:21" ht="11.25"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35"/>
    </row>
    <row r="114" spans="11:21" ht="11.25"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35"/>
    </row>
    <row r="115" spans="11:21" ht="11.25"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35"/>
    </row>
    <row r="116" spans="11:21" ht="11.25"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35"/>
    </row>
    <row r="117" spans="11:21" ht="11.25"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35"/>
    </row>
    <row r="118" spans="11:21" ht="11.25"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35"/>
    </row>
    <row r="119" spans="11:21" ht="11.25"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35"/>
    </row>
    <row r="120" spans="11:21" ht="11.25"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35"/>
    </row>
    <row r="121" spans="11:21" ht="11.25"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35"/>
    </row>
    <row r="122" spans="11:21" ht="11.25"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35"/>
    </row>
    <row r="123" spans="11:21" ht="11.25"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35"/>
    </row>
    <row r="124" spans="11:21" ht="11.25"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35"/>
    </row>
    <row r="125" spans="11:21" ht="11.25"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35"/>
    </row>
    <row r="126" spans="11:21" ht="11.25"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35"/>
    </row>
    <row r="127" spans="11:21" ht="11.25"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35"/>
    </row>
    <row r="128" spans="11:21" ht="11.25"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35"/>
    </row>
    <row r="129" spans="11:21" ht="11.25"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35"/>
    </row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  <row r="485" ht="11.25"/>
    <row r="486" ht="11.25"/>
    <row r="487" ht="11.25"/>
    <row r="488" ht="11.25"/>
    <row r="489" ht="11.25"/>
    <row r="490" ht="11.25"/>
    <row r="491" ht="11.25"/>
    <row r="492" ht="11.25"/>
    <row r="493" ht="11.25"/>
    <row r="494" ht="11.25"/>
    <row r="495" ht="11.25"/>
    <row r="496" ht="11.25"/>
    <row r="497" ht="11.25"/>
    <row r="498" ht="11.25"/>
    <row r="499" ht="11.25"/>
    <row r="500" ht="11.25"/>
    <row r="501" ht="11.25"/>
    <row r="502" ht="11.25"/>
    <row r="503" ht="11.25"/>
    <row r="504" ht="11.25"/>
    <row r="505" ht="11.25"/>
    <row r="506" ht="11.25"/>
    <row r="507" ht="11.25"/>
    <row r="508" ht="11.25"/>
    <row r="509" ht="11.25"/>
    <row r="510" ht="11.25"/>
    <row r="511" ht="11.25"/>
    <row r="512" ht="11.25"/>
    <row r="513" ht="11.25"/>
    <row r="514" ht="11.25"/>
    <row r="515" ht="11.25"/>
    <row r="516" ht="11.25"/>
    <row r="517" ht="11.25"/>
    <row r="518" ht="11.25"/>
    <row r="519" ht="11.25"/>
    <row r="520" ht="11.25"/>
    <row r="521" ht="11.25"/>
    <row r="522" ht="11.25"/>
    <row r="523" ht="11.25"/>
    <row r="524" ht="11.25"/>
    <row r="525" ht="11.25"/>
    <row r="526" ht="11.25"/>
    <row r="527" ht="11.25"/>
    <row r="528" ht="11.25"/>
    <row r="529" ht="11.25"/>
    <row r="530" ht="11.25"/>
    <row r="531" ht="11.25"/>
    <row r="532" ht="11.25"/>
    <row r="533" ht="11.25"/>
    <row r="534" ht="11.25"/>
    <row r="535" ht="11.25"/>
    <row r="536" ht="11.25"/>
    <row r="537" ht="11.25"/>
    <row r="538" ht="11.25"/>
    <row r="539" ht="11.25"/>
    <row r="540" ht="11.25"/>
    <row r="541" ht="11.25"/>
    <row r="542" ht="11.25"/>
    <row r="543" ht="11.25"/>
    <row r="544" ht="11.25"/>
    <row r="545" ht="11.25"/>
    <row r="546" ht="11.25"/>
    <row r="547" ht="11.25"/>
    <row r="548" ht="11.25"/>
    <row r="549" ht="11.25"/>
    <row r="550" ht="11.25"/>
    <row r="551" ht="11.25"/>
    <row r="552" ht="11.25"/>
    <row r="553" ht="11.25"/>
    <row r="554" ht="11.25"/>
    <row r="555" ht="11.25"/>
    <row r="556" ht="11.25"/>
    <row r="557" ht="11.25"/>
    <row r="558" ht="11.25"/>
    <row r="559" ht="11.25"/>
    <row r="560" ht="11.25"/>
    <row r="561" ht="11.25"/>
    <row r="562" ht="11.25"/>
    <row r="563" ht="11.25"/>
    <row r="564" ht="11.25"/>
    <row r="565" ht="11.25"/>
    <row r="566" ht="11.25"/>
    <row r="567" ht="11.25"/>
    <row r="568" ht="11.25"/>
    <row r="569" ht="11.25"/>
    <row r="570" ht="11.25"/>
    <row r="571" ht="11.25"/>
    <row r="572" ht="11.25"/>
    <row r="573" ht="11.25"/>
    <row r="574" ht="11.25"/>
    <row r="575" ht="11.25"/>
    <row r="576" ht="11.25"/>
    <row r="577" ht="11.25"/>
    <row r="578" ht="11.25"/>
    <row r="579" ht="11.25"/>
    <row r="580" ht="11.25"/>
    <row r="581" ht="11.25"/>
    <row r="582" ht="11.25"/>
    <row r="583" ht="11.25"/>
    <row r="584" ht="11.25"/>
    <row r="585" ht="11.25"/>
    <row r="586" ht="11.25"/>
    <row r="587" ht="11.25"/>
    <row r="588" ht="11.25"/>
    <row r="589" ht="11.25"/>
    <row r="590" ht="11.25"/>
    <row r="591" ht="11.25"/>
    <row r="592" ht="11.25"/>
    <row r="593" ht="11.25"/>
    <row r="594" ht="11.25"/>
    <row r="595" ht="11.25"/>
    <row r="596" ht="11.25"/>
    <row r="597" ht="11.25"/>
    <row r="598" ht="11.25"/>
    <row r="599" ht="11.25"/>
    <row r="600" ht="11.25"/>
    <row r="601" ht="11.25"/>
    <row r="602" ht="11.25"/>
    <row r="603" ht="11.25"/>
    <row r="604" ht="11.25"/>
    <row r="605" ht="11.25"/>
    <row r="606" ht="11.25"/>
    <row r="607" ht="11.25"/>
    <row r="608" ht="11.25"/>
    <row r="609" ht="11.25"/>
    <row r="610" ht="11.25"/>
    <row r="611" ht="11.25"/>
    <row r="612" ht="11.25"/>
    <row r="613" ht="11.25"/>
    <row r="614" ht="11.25"/>
    <row r="615" ht="11.25"/>
    <row r="616" ht="11.25"/>
    <row r="617" ht="11.25"/>
    <row r="618" ht="11.25"/>
    <row r="619" ht="11.25"/>
    <row r="620" ht="11.25"/>
    <row r="621" ht="11.25"/>
    <row r="622" ht="11.25"/>
    <row r="623" ht="11.25"/>
    <row r="624" ht="11.25"/>
    <row r="625" ht="11.25"/>
    <row r="626" ht="11.25"/>
    <row r="627" ht="11.25"/>
    <row r="628" ht="11.25"/>
    <row r="629" ht="11.25"/>
    <row r="630" ht="11.25"/>
  </sheetData>
  <sheetProtection formatCells="0" formatColumns="0" formatRows="0" selectLockedCells="1"/>
  <mergeCells count="38">
    <mergeCell ref="A67:I67"/>
    <mergeCell ref="A68:I68"/>
    <mergeCell ref="A69:I69"/>
    <mergeCell ref="A70:I76"/>
    <mergeCell ref="A12:I12"/>
    <mergeCell ref="B1:E1"/>
    <mergeCell ref="B3:E3"/>
    <mergeCell ref="B4:E4"/>
    <mergeCell ref="B5:E5"/>
    <mergeCell ref="B6:E6"/>
    <mergeCell ref="T13:T22"/>
    <mergeCell ref="L7:M7"/>
    <mergeCell ref="L2:M2"/>
    <mergeCell ref="A66:I66"/>
    <mergeCell ref="N13:O22"/>
    <mergeCell ref="P13:Q22"/>
    <mergeCell ref="R13:R22"/>
    <mergeCell ref="S13:S22"/>
    <mergeCell ref="A10:I10"/>
    <mergeCell ref="A11:I11"/>
    <mergeCell ref="L13:M22"/>
    <mergeCell ref="A18:I18"/>
    <mergeCell ref="A19:I19"/>
    <mergeCell ref="G21:I21"/>
    <mergeCell ref="K13:K22"/>
    <mergeCell ref="A14:I14"/>
    <mergeCell ref="A15:I15"/>
    <mergeCell ref="A16:I16"/>
    <mergeCell ref="A17:I17"/>
    <mergeCell ref="L6:M6"/>
    <mergeCell ref="A9:I9"/>
    <mergeCell ref="L1:M1"/>
    <mergeCell ref="L3:M3"/>
    <mergeCell ref="L4:M4"/>
    <mergeCell ref="L5:M5"/>
    <mergeCell ref="B8:E8"/>
    <mergeCell ref="B2:E2"/>
    <mergeCell ref="B7:E7"/>
  </mergeCells>
  <conditionalFormatting sqref="D65 A25:IV64">
    <cfRule type="expression" priority="3" dxfId="4" stopIfTrue="1">
      <formula>+$B25=$F$2</formula>
    </cfRule>
    <cfRule type="expression" priority="4" dxfId="5" stopIfTrue="1">
      <formula>+$B25&lt;&gt;""</formula>
    </cfRule>
  </conditionalFormatting>
  <conditionalFormatting sqref="A65:C65 E65:IV65">
    <cfRule type="expression" priority="1" dxfId="4" stopIfTrue="1">
      <formula>+$C65=$F$2</formula>
    </cfRule>
    <cfRule type="expression" priority="2" dxfId="5" stopIfTrue="1">
      <formula>+$C65&lt;&gt;""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  <headerFooter alignWithMargins="0">
    <oddFooter>&amp;R&amp;8Vuelta a España 2012
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mfv75037</dc:creator>
  <cp:keywords/>
  <dc:description/>
  <cp:lastModifiedBy>PC</cp:lastModifiedBy>
  <cp:lastPrinted>2013-07-24T07:19:24Z</cp:lastPrinted>
  <dcterms:created xsi:type="dcterms:W3CDTF">2009-03-16T12:53:48Z</dcterms:created>
  <dcterms:modified xsi:type="dcterms:W3CDTF">2013-07-24T07:23:33Z</dcterms:modified>
  <cp:category/>
  <cp:version/>
  <cp:contentType/>
  <cp:contentStatus/>
</cp:coreProperties>
</file>